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Výkaz" sheetId="1" r:id="rId1"/>
    <sheet name="pol.20" sheetId="2" r:id="rId2"/>
    <sheet name="List3" sheetId="3" r:id="rId3"/>
  </sheets>
  <calcPr calcId="145621" iterateCount="1"/>
</workbook>
</file>

<file path=xl/calcChain.xml><?xml version="1.0" encoding="utf-8"?>
<calcChain xmlns="http://schemas.openxmlformats.org/spreadsheetml/2006/main">
  <c r="M113" i="2" l="1"/>
  <c r="M112" i="2" l="1"/>
  <c r="N112" i="2" s="1"/>
  <c r="M110" i="2"/>
  <c r="H110" i="2"/>
  <c r="L110" i="2" s="1"/>
  <c r="M108" i="2"/>
  <c r="H108" i="2"/>
  <c r="L108" i="2" s="1"/>
  <c r="M106" i="2"/>
  <c r="H106" i="2"/>
  <c r="L106" i="2" s="1"/>
  <c r="F105" i="2"/>
  <c r="H105" i="2" s="1"/>
  <c r="L105" i="2" s="1"/>
  <c r="N105" i="2" s="1"/>
  <c r="M103" i="2"/>
  <c r="H103" i="2"/>
  <c r="L103" i="2" s="1"/>
  <c r="N103" i="2" s="1"/>
  <c r="M101" i="2"/>
  <c r="H101" i="2"/>
  <c r="L101" i="2" s="1"/>
  <c r="N101" i="2" s="1"/>
  <c r="M99" i="2"/>
  <c r="H99" i="2"/>
  <c r="L99" i="2" s="1"/>
  <c r="N99" i="2" s="1"/>
  <c r="M97" i="2"/>
  <c r="H97" i="2"/>
  <c r="L97" i="2" s="1"/>
  <c r="N97" i="2" s="1"/>
  <c r="M95" i="2"/>
  <c r="H95" i="2"/>
  <c r="L95" i="2" s="1"/>
  <c r="N95" i="2" s="1"/>
  <c r="M93" i="2"/>
  <c r="H93" i="2"/>
  <c r="L93" i="2" s="1"/>
  <c r="N93" i="2" s="1"/>
  <c r="M91" i="2"/>
  <c r="H91" i="2"/>
  <c r="L91" i="2" s="1"/>
  <c r="N91" i="2" s="1"/>
  <c r="M89" i="2"/>
  <c r="H89" i="2"/>
  <c r="L89" i="2" s="1"/>
  <c r="M87" i="2"/>
  <c r="H87" i="2"/>
  <c r="L87" i="2" s="1"/>
  <c r="N87" i="2" s="1"/>
  <c r="L83" i="2"/>
  <c r="F83" i="2"/>
  <c r="F85" i="2" s="1"/>
  <c r="M81" i="2"/>
  <c r="H81" i="2"/>
  <c r="L81" i="2" s="1"/>
  <c r="N81" i="2" s="1"/>
  <c r="M79" i="2"/>
  <c r="H79" i="2"/>
  <c r="L79" i="2" s="1"/>
  <c r="N79" i="2" s="1"/>
  <c r="M77" i="2"/>
  <c r="H77" i="2"/>
  <c r="L77" i="2" s="1"/>
  <c r="N77" i="2" s="1"/>
  <c r="M75" i="2"/>
  <c r="H75" i="2"/>
  <c r="L75" i="2" s="1"/>
  <c r="N75" i="2" s="1"/>
  <c r="M73" i="2"/>
  <c r="H73" i="2"/>
  <c r="L73" i="2" s="1"/>
  <c r="N73" i="2" s="1"/>
  <c r="H72" i="2"/>
  <c r="L72" i="2" s="1"/>
  <c r="N72" i="2" s="1"/>
  <c r="M70" i="2"/>
  <c r="H70" i="2"/>
  <c r="L70" i="2" s="1"/>
  <c r="M68" i="2"/>
  <c r="H68" i="2"/>
  <c r="L68" i="2" s="1"/>
  <c r="M66" i="2"/>
  <c r="H66" i="2"/>
  <c r="L66" i="2" s="1"/>
  <c r="M64" i="2"/>
  <c r="H64" i="2"/>
  <c r="L64" i="2" s="1"/>
  <c r="M62" i="2"/>
  <c r="H62" i="2"/>
  <c r="L62" i="2" s="1"/>
  <c r="M60" i="2"/>
  <c r="H60" i="2"/>
  <c r="L60" i="2" s="1"/>
  <c r="M58" i="2"/>
  <c r="H58" i="2"/>
  <c r="L58" i="2" s="1"/>
  <c r="L57" i="2"/>
  <c r="N57" i="2" s="1"/>
  <c r="F57" i="2"/>
  <c r="M55" i="2"/>
  <c r="N55" i="2" s="1"/>
  <c r="H55" i="2"/>
  <c r="M53" i="2"/>
  <c r="H53" i="2"/>
  <c r="L53" i="2" s="1"/>
  <c r="N53" i="2" s="1"/>
  <c r="M51" i="2"/>
  <c r="H51" i="2"/>
  <c r="L51" i="2" s="1"/>
  <c r="N51" i="2" s="1"/>
  <c r="M49" i="2"/>
  <c r="N49" i="2" s="1"/>
  <c r="H49" i="2"/>
  <c r="L48" i="2"/>
  <c r="N48" i="2" s="1"/>
  <c r="H44" i="2"/>
  <c r="F44" i="2"/>
  <c r="F46" i="2" s="1"/>
  <c r="L41" i="2"/>
  <c r="F37" i="2"/>
  <c r="M37" i="2" s="1"/>
  <c r="N37" i="2" s="1"/>
  <c r="L36" i="2"/>
  <c r="N36" i="2" s="1"/>
  <c r="F30" i="2"/>
  <c r="F32" i="2" s="1"/>
  <c r="F36" i="2" s="1"/>
  <c r="F29" i="2"/>
  <c r="H29" i="2" s="1"/>
  <c r="L29" i="2" s="1"/>
  <c r="N29" i="2" s="1"/>
  <c r="F27" i="2"/>
  <c r="F25" i="2"/>
  <c r="H25" i="2" s="1"/>
  <c r="L25" i="2" s="1"/>
  <c r="N25" i="2" s="1"/>
  <c r="F23" i="2"/>
  <c r="H23" i="2" s="1"/>
  <c r="L23" i="2" s="1"/>
  <c r="M21" i="2"/>
  <c r="H21" i="2"/>
  <c r="L21" i="2" s="1"/>
  <c r="F20" i="2"/>
  <c r="H20" i="2" s="1"/>
  <c r="L20" i="2" s="1"/>
  <c r="N20" i="2" s="1"/>
  <c r="F18" i="2"/>
  <c r="M16" i="2"/>
  <c r="H16" i="2"/>
  <c r="L16" i="2" s="1"/>
  <c r="M14" i="2"/>
  <c r="H14" i="2"/>
  <c r="L14" i="2" s="1"/>
  <c r="F12" i="2"/>
  <c r="M12" i="2" s="1"/>
  <c r="F10" i="2"/>
  <c r="H4" i="2"/>
  <c r="F7" i="2" s="1"/>
  <c r="H7" i="2" s="1"/>
  <c r="L7" i="2" s="1"/>
  <c r="N7" i="2" s="1"/>
  <c r="H12" i="2" l="1"/>
  <c r="L12" i="2" s="1"/>
  <c r="N58" i="2"/>
  <c r="N60" i="2"/>
  <c r="N62" i="2"/>
  <c r="N66" i="2"/>
  <c r="N21" i="2"/>
  <c r="N68" i="2"/>
  <c r="N70" i="2"/>
  <c r="H30" i="2"/>
  <c r="N64" i="2"/>
  <c r="M23" i="2"/>
  <c r="N23" i="2" s="1"/>
  <c r="L4" i="2"/>
  <c r="F48" i="2"/>
  <c r="N106" i="2"/>
  <c r="N108" i="2"/>
  <c r="N110" i="2"/>
  <c r="N89" i="2"/>
  <c r="M4" i="2"/>
  <c r="F6" i="2"/>
  <c r="H6" i="2" s="1"/>
  <c r="M10" i="2"/>
  <c r="H10" i="2"/>
  <c r="L10" i="2" s="1"/>
  <c r="N12" i="2"/>
  <c r="N14" i="2"/>
  <c r="N16" i="2"/>
  <c r="M18" i="2"/>
  <c r="H18" i="2"/>
  <c r="L18" i="2" s="1"/>
  <c r="H32" i="2"/>
  <c r="L32" i="2" s="1"/>
  <c r="F34" i="2"/>
  <c r="F43" i="2"/>
  <c r="H43" i="2" s="1"/>
  <c r="L43" i="2" s="1"/>
  <c r="N43" i="2" s="1"/>
  <c r="F41" i="2"/>
  <c r="M41" i="2" s="1"/>
  <c r="N41" i="2" s="1"/>
  <c r="H37" i="2"/>
  <c r="F39" i="2"/>
  <c r="M46" i="2"/>
  <c r="H46" i="2"/>
  <c r="L46" i="2" s="1"/>
  <c r="M27" i="2"/>
  <c r="H27" i="2"/>
  <c r="L27" i="2" s="1"/>
  <c r="M32" i="2"/>
  <c r="M85" i="2"/>
  <c r="H85" i="2"/>
  <c r="L85" i="2" s="1"/>
  <c r="M30" i="2"/>
  <c r="N30" i="2" s="1"/>
  <c r="M44" i="2"/>
  <c r="N44" i="2" s="1"/>
  <c r="M83" i="2"/>
  <c r="N83" i="2" s="1"/>
  <c r="F34" i="1"/>
  <c r="F33" i="1"/>
  <c r="F32" i="1"/>
  <c r="F31" i="1"/>
  <c r="F30" i="1"/>
  <c r="F29" i="1"/>
  <c r="F28" i="1"/>
  <c r="F27" i="1"/>
  <c r="F26" i="1"/>
  <c r="F25" i="1"/>
  <c r="F24" i="1"/>
  <c r="F23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N4" i="2" l="1"/>
  <c r="N85" i="2"/>
  <c r="N10" i="2"/>
  <c r="N27" i="2"/>
  <c r="N32" i="2"/>
  <c r="F8" i="2"/>
  <c r="H8" i="2" s="1"/>
  <c r="L8" i="2" s="1"/>
  <c r="N8" i="2" s="1"/>
  <c r="L6" i="2"/>
  <c r="N46" i="2"/>
  <c r="M39" i="2"/>
  <c r="H39" i="2"/>
  <c r="L39" i="2" s="1"/>
  <c r="M34" i="2"/>
  <c r="H34" i="2"/>
  <c r="L34" i="2" s="1"/>
  <c r="N34" i="2" s="1"/>
  <c r="N18" i="2"/>
  <c r="M114" i="2"/>
  <c r="N39" i="2" l="1"/>
  <c r="N6" i="2"/>
  <c r="L114" i="2"/>
  <c r="N113" i="2" s="1"/>
  <c r="N114" i="2" l="1"/>
  <c r="E22" i="1" s="1"/>
  <c r="F22" i="1" s="1"/>
  <c r="F35" i="1" s="1"/>
  <c r="F36" i="1" s="1"/>
</calcChain>
</file>

<file path=xl/sharedStrings.xml><?xml version="1.0" encoding="utf-8"?>
<sst xmlns="http://schemas.openxmlformats.org/spreadsheetml/2006/main" count="412" uniqueCount="165">
  <si>
    <t>č.</t>
  </si>
  <si>
    <t xml:space="preserve">  soupis  prací</t>
  </si>
  <si>
    <t xml:space="preserve">MJ </t>
  </si>
  <si>
    <t>množství</t>
  </si>
  <si>
    <t>Cena/MJ</t>
  </si>
  <si>
    <t xml:space="preserve"> Celkem (Kč)</t>
  </si>
  <si>
    <t>demontáž- stavební úpravy- příprava</t>
  </si>
  <si>
    <t>odstranění ohořelých povrchů dřeva Krov předpoklad</t>
  </si>
  <si>
    <t>mb</t>
  </si>
  <si>
    <t>inpregnace proti hnilobě a škútcům</t>
  </si>
  <si>
    <t>m3</t>
  </si>
  <si>
    <t>výměna nebo vystužení poškozených krovů</t>
  </si>
  <si>
    <t>spojovací prostředky pro ktc tasařské</t>
  </si>
  <si>
    <t>kpl</t>
  </si>
  <si>
    <t>demontáž střešní krytiny včetně  oplechování</t>
  </si>
  <si>
    <t>m2</t>
  </si>
  <si>
    <t>demontáž poškozených prken (cca do 60%)</t>
  </si>
  <si>
    <t>bednění střechy prkny tl.24mm</t>
  </si>
  <si>
    <t>uložení demont. Materiálu na místě stavby</t>
  </si>
  <si>
    <t>t</t>
  </si>
  <si>
    <t>odbourání stávající atiky ploché střechy</t>
  </si>
  <si>
    <t>zdivo atika š. 400 broušené cihly lepené</t>
  </si>
  <si>
    <t>tepelná izolace stropu tl.240mm</t>
  </si>
  <si>
    <t>Parotěsná zábrana 170/m2</t>
  </si>
  <si>
    <t>Tepelná izolace spádové klíny pultová střecha</t>
  </si>
  <si>
    <t>Oprava omítky</t>
  </si>
  <si>
    <t>Zateplení stěn – vnitřní část průčelí</t>
  </si>
  <si>
    <t>Betonový věneček atiky š. 350m</t>
  </si>
  <si>
    <t>Rozšíření atiky OSB 25mm pro TI obvod zdí š.650m</t>
  </si>
  <si>
    <t>přesuny hmot</t>
  </si>
  <si>
    <t>krytiny -klempířské práce + ostatní</t>
  </si>
  <si>
    <t>spojovací prvky pro ktc tesařské</t>
  </si>
  <si>
    <t>tepelná izolace 150S  tl.220mm</t>
  </si>
  <si>
    <t>podkladní geotextilie 300g/m2</t>
  </si>
  <si>
    <t>kotevní prvky teleskop</t>
  </si>
  <si>
    <t>ks</t>
  </si>
  <si>
    <t>FPO folie tl.1,8mm</t>
  </si>
  <si>
    <t>kotvící a okrajové oplechování kašírované FPO</t>
  </si>
  <si>
    <t>odvětrací prostupy DN 110 HL</t>
  </si>
  <si>
    <t>Konstrukční hranol 80*220*2</t>
  </si>
  <si>
    <t>Oplechování římsy pod žlabem</t>
  </si>
  <si>
    <t>Pracovní lešení</t>
  </si>
  <si>
    <t>mpp</t>
  </si>
  <si>
    <t>přesun hmot</t>
  </si>
  <si>
    <t>součet</t>
  </si>
  <si>
    <t>součet bez DPH</t>
  </si>
  <si>
    <t xml:space="preserve">hromosvod oprava </t>
  </si>
  <si>
    <t>Oprava  střechy Sokolovny Příšovice  - slepý výkaz výměr</t>
  </si>
  <si>
    <t>pol. 20           Krytina - klempířské práce</t>
  </si>
  <si>
    <t>Název činnosti</t>
  </si>
  <si>
    <t>Seznam položek</t>
  </si>
  <si>
    <t>obj.číslo</t>
  </si>
  <si>
    <t>RŠ</t>
  </si>
  <si>
    <t>Výměra</t>
  </si>
  <si>
    <t>MJ</t>
  </si>
  <si>
    <t>materiál</t>
  </si>
  <si>
    <t>montáž</t>
  </si>
  <si>
    <t>cena materiál</t>
  </si>
  <si>
    <t>cena montáž</t>
  </si>
  <si>
    <t xml:space="preserve">cena celkem </t>
  </si>
  <si>
    <t>mm</t>
  </si>
  <si>
    <t>celkem</t>
  </si>
  <si>
    <t>Kč za MJ</t>
  </si>
  <si>
    <t>Kč</t>
  </si>
  <si>
    <t>Střešní krytina</t>
  </si>
  <si>
    <t>RHEINZINK krytina ze svitků  tl.0,7mm</t>
  </si>
  <si>
    <r>
      <t>m</t>
    </r>
    <r>
      <rPr>
        <vertAlign val="superscript"/>
        <sz val="8"/>
        <rFont val="Arial"/>
        <family val="2"/>
        <charset val="238"/>
      </rPr>
      <t>2</t>
    </r>
  </si>
  <si>
    <t>Dvojitá stojatá drážka</t>
  </si>
  <si>
    <t>RHEINZINK-prePATINA walzblank, š.pásů 670mm</t>
  </si>
  <si>
    <r>
      <t>Sklon střechy 33</t>
    </r>
    <r>
      <rPr>
        <sz val="8"/>
        <rFont val="Calibri"/>
        <family val="2"/>
        <charset val="238"/>
      </rPr>
      <t>˚</t>
    </r>
  </si>
  <si>
    <r>
      <t>Posuvné příponky 8ks/m</t>
    </r>
    <r>
      <rPr>
        <b/>
        <vertAlign val="superscript"/>
        <sz val="8"/>
        <rFont val="Arial"/>
        <family val="2"/>
        <charset val="238"/>
      </rPr>
      <t>2</t>
    </r>
  </si>
  <si>
    <t xml:space="preserve">Tvar střechy - valbová </t>
  </si>
  <si>
    <r>
      <t>Pevné příponky 8ks/m</t>
    </r>
    <r>
      <rPr>
        <b/>
        <vertAlign val="superscript"/>
        <sz val="8"/>
        <rFont val="Arial"/>
        <family val="2"/>
        <charset val="238"/>
      </rPr>
      <t>2</t>
    </r>
  </si>
  <si>
    <t>Spojovací materiál - hřebíky</t>
  </si>
  <si>
    <t>2 vruty na 1 ks příponky</t>
  </si>
  <si>
    <t>Strukturní oddělovací vrstva</t>
  </si>
  <si>
    <t>Nutno  započítat:</t>
  </si>
  <si>
    <t>VAPOZINC, šíře pásů 1000mm</t>
  </si>
  <si>
    <t>Doporučená spotřeba 10%</t>
  </si>
  <si>
    <t>Těsnící pásek</t>
  </si>
  <si>
    <t>bm</t>
  </si>
  <si>
    <t>Plocha pro ohyby + 3%</t>
  </si>
  <si>
    <t>RHEINZINK 10/1</t>
  </si>
  <si>
    <t>Okapnice</t>
  </si>
  <si>
    <t>Zatahovací  pás</t>
  </si>
  <si>
    <t>(součást krytiny)</t>
  </si>
  <si>
    <t>RHEINZINK-prePATINA walzblank, tl.0,7mm</t>
  </si>
  <si>
    <t>Vyztužující pás</t>
  </si>
  <si>
    <t>Pozinkovaný plech tl.1,0mm</t>
  </si>
  <si>
    <t>Ochrana vzduchové mezery</t>
  </si>
  <si>
    <t>spotřeba na překrytí 5%</t>
  </si>
  <si>
    <t>RHEINZINK AERO 63  tl.1,0 mm</t>
  </si>
  <si>
    <t>Hřeben střechy - větraný</t>
  </si>
  <si>
    <t>Vrchni krytí hřebene sedlovové střechy</t>
  </si>
  <si>
    <t>Požadovaný sklon stříšky hřeben 3º</t>
  </si>
  <si>
    <t>Vyztužující pás - z obou stran</t>
  </si>
  <si>
    <t>Ochrana vzduchové mezery - z obou stran</t>
  </si>
  <si>
    <t>Příplatek za svislý ohyb ke hřebeni</t>
  </si>
  <si>
    <t>Položení drážek,  zvihu 6cm a zpětný ohyb 2cm</t>
  </si>
  <si>
    <t xml:space="preserve">Nároží </t>
  </si>
  <si>
    <t xml:space="preserve">Příplatek za svislý ohyb na nároží </t>
  </si>
  <si>
    <t>na dřevěnou lištu</t>
  </si>
  <si>
    <t>boční zdvih na krytině 6cm + 2cm</t>
  </si>
  <si>
    <t>Krycí lišta</t>
  </si>
  <si>
    <t>včetně nevětraného hřebene úžlabí</t>
  </si>
  <si>
    <t xml:space="preserve">Vyztužující pás </t>
  </si>
  <si>
    <t xml:space="preserve">nad balustrádou </t>
  </si>
  <si>
    <t xml:space="preserve">Štítové lemování </t>
  </si>
  <si>
    <t xml:space="preserve">Příplatek za svislý ohyb </t>
  </si>
  <si>
    <t>provedení s jednoduchou profilací</t>
  </si>
  <si>
    <t>boční zdvih na krytině 6+1cm</t>
  </si>
  <si>
    <t xml:space="preserve">Lemování boční zdi </t>
  </si>
  <si>
    <t xml:space="preserve"> </t>
  </si>
  <si>
    <t>boční zdvih na krytině 15+2cm</t>
  </si>
  <si>
    <t xml:space="preserve">Rozvodí nad balustradou </t>
  </si>
  <si>
    <t>boční zdvih na krytině 15cm</t>
  </si>
  <si>
    <t xml:space="preserve">Dilatační lišta </t>
  </si>
  <si>
    <t xml:space="preserve">Krytí úžlabí započítáno do plochy </t>
  </si>
  <si>
    <t xml:space="preserve">Přídavná drážka </t>
  </si>
  <si>
    <t>RHEINZINK-prePATINA walzblank</t>
  </si>
  <si>
    <t xml:space="preserve">Pájení </t>
  </si>
  <si>
    <t>Sn40Pb60</t>
  </si>
  <si>
    <t>Žlab podokapní půlkulatý</t>
  </si>
  <si>
    <t>Žlab pookapní půlkultatý, délka 3m</t>
  </si>
  <si>
    <t>vyrobeno podle ČSN EN 612</t>
  </si>
  <si>
    <t>Kotlík závěsný půlkulatý, tvar G, 33/100</t>
  </si>
  <si>
    <t>požadovaný sklon žlabu  0,5% = 0,45º</t>
  </si>
  <si>
    <t>Čelo půlkulatého žlabu s drážkou, levé</t>
  </si>
  <si>
    <t xml:space="preserve">rozteč háků 90cm </t>
  </si>
  <si>
    <t>Čelo půlkulatého žlabu s drážkou, pravé</t>
  </si>
  <si>
    <t>Žlabový roh, vnější, 90</t>
  </si>
  <si>
    <t xml:space="preserve">střecha s drážkovanou krytinou </t>
  </si>
  <si>
    <t>RHEINZINK-prePATINA blaugrau</t>
  </si>
  <si>
    <t xml:space="preserve">Dilatace žlabu půlkulatého </t>
  </si>
  <si>
    <t>Žlabový hák půlkulatý, opláštěný, 2 pera</t>
  </si>
  <si>
    <t>Spojovací materiál - vruty pro háky</t>
  </si>
  <si>
    <t xml:space="preserve">Žlab nástřešní </t>
  </si>
  <si>
    <t xml:space="preserve">Nástřešní žlab </t>
  </si>
  <si>
    <t>Hrdlo žlabu</t>
  </si>
  <si>
    <t>Čela žlabu</t>
  </si>
  <si>
    <t xml:space="preserve">Žlabový hák nástřšního žlabu s podpěrou </t>
  </si>
  <si>
    <t>Dilatace žlabu</t>
  </si>
  <si>
    <t>Vyztužující plech</t>
  </si>
  <si>
    <t>požadovaný sklon žlabu  2,5% = 1º</t>
  </si>
  <si>
    <t xml:space="preserve">Spodní okapní plech </t>
  </si>
  <si>
    <t>Svod děštový kruhový DN 100</t>
  </si>
  <si>
    <t>Svod kruhový DN 100, délka 2m,</t>
  </si>
  <si>
    <t>Koleno kruhové, 72º</t>
  </si>
  <si>
    <t>výtok nutno upřesnit</t>
  </si>
  <si>
    <t>Objímka svodu + pozink. Trn 300mm</t>
  </si>
  <si>
    <t>Kotlík závěsný půlkulatý, tvar G, 400/120</t>
  </si>
  <si>
    <t xml:space="preserve">Ostatní části střechy s alternativní </t>
  </si>
  <si>
    <t>krytiny</t>
  </si>
  <si>
    <t>Svod kruhový DN 120, délka 3m,</t>
  </si>
  <si>
    <t>Prostupy</t>
  </si>
  <si>
    <t>Přesun hmot</t>
  </si>
  <si>
    <t>%</t>
  </si>
  <si>
    <t xml:space="preserve">                 CELKEM bez DPH</t>
  </si>
  <si>
    <t>Poznámky:</t>
  </si>
  <si>
    <t>- výkaz výměr je zpracovaný na základě dostupné projektové dokumentace</t>
  </si>
  <si>
    <t>- zhotovitel seznamu výkonů nenese žádnou zodpovědnost za případný rozdíl mezi  deklarovanými výměrami a skutečnými úkony realizovanými na stavbě</t>
  </si>
  <si>
    <t>- závaznou nabídku materiálu a klempířských prací dává zhotovotel dané stavební části po odsouhlasení detailů a po skutečném zaměření na stavbě</t>
  </si>
  <si>
    <t>- zpracovaný seznam výkonů je povinnen zhotovitel před předáním zkontrolovat a případně položky upravit podle svých zvyklostí a požadavků</t>
  </si>
  <si>
    <t>VYPLNIT</t>
  </si>
  <si>
    <r>
      <t xml:space="preserve">Ventilační hlavice </t>
    </r>
    <r>
      <rPr>
        <sz val="8"/>
        <rFont val="Arial"/>
        <family val="2"/>
        <charset val="238"/>
      </rPr>
      <t xml:space="preserve"> průměr 110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</si>
</sst>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5" formatCode="#,##0\ &quot;Kč&quot;;\-#,##0\ &quot;Kč&quot;"/>
    <numFmt numFmtId="164" formatCode="#,##0.\-"/>
    <numFmt numFmtId="165" formatCode="0.0"/>
    <numFmt numFmtId="166" formatCode="0.0&quot;  kN/m2&quot;"/>
    <numFmt numFmtId="167" formatCode="_-* #,##0\ [$Kč-405]_-;\-* #,##0\ [$Kč-405]_-;_-* &quot;-&quot;??\ [$Kč-405]_-;_-@_-"/>
  </numFmts>
  <fonts count="24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i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b/>
      <i/>
      <sz val="10"/>
      <color rgb="FF000000"/>
      <name val="Arial"/>
      <family val="2"/>
      <charset val="238"/>
    </font>
    <font>
      <sz val="8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8"/>
      <name val="Arial"/>
      <family val="2"/>
      <charset val="238"/>
    </font>
    <font>
      <b/>
      <sz val="8"/>
      <color theme="1"/>
      <name val="Calibri"/>
      <family val="2"/>
      <scheme val="minor"/>
    </font>
    <font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sz val="8"/>
      <name val="Calibri"/>
      <family val="2"/>
      <charset val="238"/>
    </font>
    <font>
      <b/>
      <vertAlign val="superscript"/>
      <sz val="8"/>
      <name val="Arial"/>
      <family val="2"/>
      <charset val="238"/>
    </font>
    <font>
      <sz val="8"/>
      <color indexed="48"/>
      <name val="Arial"/>
      <family val="2"/>
      <charset val="238"/>
    </font>
    <font>
      <b/>
      <sz val="8"/>
      <name val="Calibri"/>
      <family val="2"/>
      <scheme val="minor"/>
    </font>
    <font>
      <b/>
      <sz val="8"/>
      <color indexed="10"/>
      <name val="Arial"/>
      <family val="2"/>
      <charset val="238"/>
    </font>
    <font>
      <sz val="11"/>
      <color rgb="FF0061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55">
    <border>
      <left/>
      <right/>
      <top/>
      <bottom/>
      <diagonal/>
    </border>
    <border>
      <left style="thick">
        <color rgb="FFF79646"/>
      </left>
      <right/>
      <top style="thick">
        <color rgb="FFF79646"/>
      </top>
      <bottom style="medium">
        <color rgb="FFF79646"/>
      </bottom>
      <diagonal/>
    </border>
    <border>
      <left/>
      <right/>
      <top style="thick">
        <color rgb="FFF79646"/>
      </top>
      <bottom style="medium">
        <color rgb="FFF79646"/>
      </bottom>
      <diagonal/>
    </border>
    <border>
      <left/>
      <right style="thick">
        <color rgb="FFF79646"/>
      </right>
      <top style="thick">
        <color rgb="FFF79646"/>
      </top>
      <bottom style="medium">
        <color rgb="FFF79646"/>
      </bottom>
      <diagonal/>
    </border>
    <border>
      <left style="thick">
        <color rgb="FFF79646"/>
      </left>
      <right style="medium">
        <color rgb="FFF79646"/>
      </right>
      <top/>
      <bottom style="medium">
        <color rgb="FFF79646"/>
      </bottom>
      <diagonal/>
    </border>
    <border>
      <left/>
      <right style="medium">
        <color rgb="FFF79646"/>
      </right>
      <top/>
      <bottom style="medium">
        <color rgb="FFF79646"/>
      </bottom>
      <diagonal/>
    </border>
    <border>
      <left/>
      <right style="thick">
        <color rgb="FFF79646"/>
      </right>
      <top/>
      <bottom style="medium">
        <color rgb="FFF79646"/>
      </bottom>
      <diagonal/>
    </border>
    <border>
      <left style="medium">
        <color rgb="FFF79646"/>
      </left>
      <right style="medium">
        <color rgb="FFF79646"/>
      </right>
      <top/>
      <bottom style="medium">
        <color rgb="FFF79646"/>
      </bottom>
      <diagonal/>
    </border>
    <border>
      <left/>
      <right/>
      <top/>
      <bottom style="thick">
        <color rgb="FFF79646"/>
      </bottom>
      <diagonal/>
    </border>
    <border>
      <left/>
      <right style="thick">
        <color rgb="FFF79646"/>
      </right>
      <top/>
      <bottom style="thick">
        <color rgb="FFF79646"/>
      </bottom>
      <diagonal/>
    </border>
    <border>
      <left/>
      <right/>
      <top style="medium">
        <color rgb="FFF79646"/>
      </top>
      <bottom style="thick">
        <color rgb="FFF79646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0" fillId="2" borderId="0" applyNumberFormat="0" applyBorder="0" applyAlignment="0" applyProtection="0"/>
  </cellStyleXfs>
  <cellXfs count="207">
    <xf numFmtId="0" fontId="0" fillId="0" borderId="0" xfId="0"/>
    <xf numFmtId="0" fontId="4" fillId="0" borderId="5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5" xfId="0" applyFont="1" applyBorder="1" applyAlignment="1">
      <alignment horizontal="right" vertical="center" wrapText="1"/>
    </xf>
    <xf numFmtId="0" fontId="1" fillId="0" borderId="5" xfId="0" applyFont="1" applyBorder="1" applyAlignment="1">
      <alignment horizontal="right" vertical="center" wrapText="1"/>
    </xf>
    <xf numFmtId="3" fontId="1" fillId="0" borderId="5" xfId="0" applyNumberFormat="1" applyFont="1" applyBorder="1" applyAlignment="1">
      <alignment horizontal="right" vertical="center" wrapText="1"/>
    </xf>
    <xf numFmtId="0" fontId="1" fillId="0" borderId="8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8" fillId="0" borderId="0" xfId="0" applyFont="1"/>
    <xf numFmtId="0" fontId="10" fillId="0" borderId="0" xfId="0" applyFont="1"/>
    <xf numFmtId="0" fontId="11" fillId="0" borderId="12" xfId="0" applyFont="1" applyBorder="1" applyAlignment="1">
      <alignment horizontal="center"/>
    </xf>
    <xf numFmtId="0" fontId="12" fillId="0" borderId="0" xfId="0" applyFont="1"/>
    <xf numFmtId="0" fontId="13" fillId="0" borderId="13" xfId="0" applyFont="1" applyBorder="1" applyAlignment="1">
      <alignment horizontal="center"/>
    </xf>
    <xf numFmtId="0" fontId="11" fillId="0" borderId="13" xfId="0" applyFont="1" applyBorder="1" applyAlignment="1">
      <alignment horizontal="center"/>
    </xf>
    <xf numFmtId="0" fontId="11" fillId="0" borderId="14" xfId="0" applyFont="1" applyBorder="1" applyAlignment="1">
      <alignment horizontal="center"/>
    </xf>
    <xf numFmtId="0" fontId="11" fillId="0" borderId="15" xfId="0" applyFont="1" applyBorder="1"/>
    <xf numFmtId="0" fontId="11" fillId="0" borderId="16" xfId="0" applyFont="1" applyBorder="1"/>
    <xf numFmtId="0" fontId="11" fillId="0" borderId="16" xfId="0" applyFont="1" applyBorder="1" applyAlignment="1">
      <alignment horizontal="center"/>
    </xf>
    <xf numFmtId="0" fontId="13" fillId="0" borderId="15" xfId="0" applyFont="1" applyBorder="1" applyAlignment="1">
      <alignment horizontal="center"/>
    </xf>
    <xf numFmtId="0" fontId="11" fillId="0" borderId="15" xfId="0" applyFont="1" applyBorder="1" applyAlignment="1">
      <alignment horizontal="center"/>
    </xf>
    <xf numFmtId="164" fontId="13" fillId="0" borderId="17" xfId="0" applyNumberFormat="1" applyFont="1" applyBorder="1" applyAlignment="1">
      <alignment horizontal="center"/>
    </xf>
    <xf numFmtId="164" fontId="13" fillId="0" borderId="15" xfId="0" applyNumberFormat="1" applyFont="1" applyBorder="1" applyAlignment="1">
      <alignment horizontal="center"/>
    </xf>
    <xf numFmtId="164" fontId="13" fillId="0" borderId="18" xfId="0" applyNumberFormat="1" applyFont="1" applyBorder="1" applyAlignment="1">
      <alignment horizontal="center"/>
    </xf>
    <xf numFmtId="0" fontId="11" fillId="0" borderId="19" xfId="0" applyFont="1" applyBorder="1" applyAlignment="1">
      <alignment horizontal="center"/>
    </xf>
    <xf numFmtId="0" fontId="13" fillId="0" borderId="20" xfId="0" applyFont="1" applyBorder="1"/>
    <xf numFmtId="0" fontId="13" fillId="0" borderId="21" xfId="0" applyFont="1" applyBorder="1"/>
    <xf numFmtId="0" fontId="13" fillId="0" borderId="21" xfId="0" applyFont="1" applyBorder="1" applyAlignment="1">
      <alignment horizontal="center"/>
    </xf>
    <xf numFmtId="0" fontId="13" fillId="0" borderId="22" xfId="0" applyFont="1" applyBorder="1" applyAlignment="1">
      <alignment horizontal="center"/>
    </xf>
    <xf numFmtId="0" fontId="11" fillId="0" borderId="22" xfId="0" applyFont="1" applyBorder="1" applyAlignment="1">
      <alignment horizontal="center"/>
    </xf>
    <xf numFmtId="164" fontId="13" fillId="0" borderId="22" xfId="0" applyNumberFormat="1" applyFont="1" applyBorder="1" applyAlignment="1">
      <alignment horizontal="center"/>
    </xf>
    <xf numFmtId="164" fontId="13" fillId="0" borderId="23" xfId="0" applyNumberFormat="1" applyFont="1" applyBorder="1" applyAlignment="1">
      <alignment horizontal="center"/>
    </xf>
    <xf numFmtId="0" fontId="11" fillId="0" borderId="24" xfId="0" applyFont="1" applyBorder="1"/>
    <xf numFmtId="0" fontId="11" fillId="0" borderId="24" xfId="0" applyFont="1" applyBorder="1" applyAlignment="1">
      <alignment horizontal="center"/>
    </xf>
    <xf numFmtId="0" fontId="13" fillId="0" borderId="25" xfId="0" applyFont="1" applyBorder="1" applyAlignment="1">
      <alignment horizontal="center"/>
    </xf>
    <xf numFmtId="0" fontId="11" fillId="0" borderId="25" xfId="0" applyFont="1" applyBorder="1" applyAlignment="1">
      <alignment horizontal="center"/>
    </xf>
    <xf numFmtId="164" fontId="13" fillId="0" borderId="25" xfId="0" applyNumberFormat="1" applyFont="1" applyBorder="1" applyAlignment="1">
      <alignment horizontal="center"/>
    </xf>
    <xf numFmtId="164" fontId="13" fillId="0" borderId="26" xfId="0" applyNumberFormat="1" applyFont="1" applyBorder="1" applyAlignment="1">
      <alignment horizontal="center"/>
    </xf>
    <xf numFmtId="0" fontId="11" fillId="0" borderId="27" xfId="0" applyFont="1" applyBorder="1"/>
    <xf numFmtId="0" fontId="11" fillId="0" borderId="27" xfId="0" applyFont="1" applyBorder="1" applyAlignment="1">
      <alignment horizontal="center"/>
    </xf>
    <xf numFmtId="0" fontId="13" fillId="0" borderId="17" xfId="0" applyFont="1" applyBorder="1" applyAlignment="1">
      <alignment horizontal="center"/>
    </xf>
    <xf numFmtId="0" fontId="11" fillId="0" borderId="17" xfId="0" applyFont="1" applyBorder="1" applyAlignment="1">
      <alignment horizontal="center"/>
    </xf>
    <xf numFmtId="164" fontId="13" fillId="0" borderId="28" xfId="0" applyNumberFormat="1" applyFont="1" applyBorder="1" applyAlignment="1">
      <alignment horizontal="center"/>
    </xf>
    <xf numFmtId="0" fontId="11" fillId="0" borderId="29" xfId="0" applyFont="1" applyBorder="1"/>
    <xf numFmtId="0" fontId="11" fillId="0" borderId="29" xfId="0" applyFont="1" applyBorder="1" applyAlignment="1">
      <alignment horizontal="center"/>
    </xf>
    <xf numFmtId="0" fontId="13" fillId="0" borderId="20" xfId="0" applyFont="1" applyBorder="1" applyAlignment="1">
      <alignment horizontal="center"/>
    </xf>
    <xf numFmtId="0" fontId="11" fillId="0" borderId="20" xfId="0" applyFont="1" applyBorder="1" applyAlignment="1">
      <alignment horizontal="center"/>
    </xf>
    <xf numFmtId="164" fontId="13" fillId="0" borderId="20" xfId="0" applyNumberFormat="1" applyFont="1" applyBorder="1" applyAlignment="1">
      <alignment horizontal="center"/>
    </xf>
    <xf numFmtId="164" fontId="13" fillId="0" borderId="30" xfId="0" applyNumberFormat="1" applyFont="1" applyBorder="1" applyAlignment="1">
      <alignment horizontal="center"/>
    </xf>
    <xf numFmtId="0" fontId="11" fillId="0" borderId="31" xfId="0" applyFont="1" applyBorder="1" applyAlignment="1">
      <alignment horizontal="center"/>
    </xf>
    <xf numFmtId="0" fontId="13" fillId="0" borderId="32" xfId="0" applyFont="1" applyBorder="1"/>
    <xf numFmtId="0" fontId="13" fillId="0" borderId="33" xfId="0" applyFont="1" applyBorder="1"/>
    <xf numFmtId="0" fontId="13" fillId="0" borderId="33" xfId="0" applyFont="1" applyBorder="1" applyAlignment="1">
      <alignment horizontal="center"/>
    </xf>
    <xf numFmtId="0" fontId="13" fillId="0" borderId="32" xfId="0" applyFont="1" applyBorder="1" applyAlignment="1">
      <alignment horizontal="center"/>
    </xf>
    <xf numFmtId="0" fontId="11" fillId="0" borderId="32" xfId="0" applyFont="1" applyBorder="1" applyAlignment="1">
      <alignment horizontal="center"/>
    </xf>
    <xf numFmtId="164" fontId="13" fillId="0" borderId="32" xfId="0" applyNumberFormat="1" applyFont="1" applyBorder="1" applyAlignment="1">
      <alignment horizontal="center"/>
    </xf>
    <xf numFmtId="164" fontId="13" fillId="0" borderId="34" xfId="0" applyNumberFormat="1" applyFont="1" applyBorder="1" applyAlignment="1">
      <alignment horizontal="center"/>
    </xf>
    <xf numFmtId="0" fontId="11" fillId="0" borderId="20" xfId="0" applyFont="1" applyBorder="1"/>
    <xf numFmtId="0" fontId="17" fillId="0" borderId="20" xfId="0" applyFont="1" applyBorder="1" applyAlignment="1">
      <alignment horizontal="center"/>
    </xf>
    <xf numFmtId="0" fontId="13" fillId="0" borderId="35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3" fillId="0" borderId="22" xfId="0" applyFont="1" applyBorder="1"/>
    <xf numFmtId="0" fontId="17" fillId="0" borderId="22" xfId="0" applyFont="1" applyBorder="1" applyAlignment="1">
      <alignment horizontal="center"/>
    </xf>
    <xf numFmtId="0" fontId="13" fillId="0" borderId="36" xfId="0" applyFont="1" applyBorder="1" applyAlignment="1">
      <alignment horizontal="center"/>
    </xf>
    <xf numFmtId="0" fontId="11" fillId="0" borderId="36" xfId="0" applyFont="1" applyBorder="1" applyAlignment="1">
      <alignment horizontal="center"/>
    </xf>
    <xf numFmtId="0" fontId="17" fillId="0" borderId="17" xfId="0" applyFont="1" applyBorder="1" applyAlignment="1">
      <alignment horizontal="center"/>
    </xf>
    <xf numFmtId="0" fontId="11" fillId="0" borderId="35" xfId="0" applyFont="1" applyBorder="1" applyAlignment="1">
      <alignment horizontal="center"/>
    </xf>
    <xf numFmtId="0" fontId="11" fillId="0" borderId="37" xfId="0" applyFont="1" applyBorder="1"/>
    <xf numFmtId="0" fontId="17" fillId="0" borderId="38" xfId="0" applyFont="1" applyBorder="1" applyAlignment="1">
      <alignment horizontal="center"/>
    </xf>
    <xf numFmtId="0" fontId="13" fillId="0" borderId="38" xfId="0" applyFont="1" applyBorder="1" applyAlignment="1">
      <alignment horizontal="center"/>
    </xf>
    <xf numFmtId="0" fontId="13" fillId="0" borderId="39" xfId="0" applyFont="1" applyBorder="1" applyAlignment="1">
      <alignment horizontal="center"/>
    </xf>
    <xf numFmtId="0" fontId="11" fillId="0" borderId="39" xfId="0" applyFont="1" applyBorder="1" applyAlignment="1">
      <alignment horizontal="center"/>
    </xf>
    <xf numFmtId="164" fontId="13" fillId="0" borderId="38" xfId="0" applyNumberFormat="1" applyFont="1" applyBorder="1" applyAlignment="1">
      <alignment horizontal="center"/>
    </xf>
    <xf numFmtId="164" fontId="13" fillId="0" borderId="40" xfId="0" applyNumberFormat="1" applyFont="1" applyBorder="1" applyAlignment="1">
      <alignment horizontal="center"/>
    </xf>
    <xf numFmtId="0" fontId="11" fillId="0" borderId="19" xfId="0" applyFont="1" applyBorder="1"/>
    <xf numFmtId="0" fontId="13" fillId="0" borderId="0" xfId="0" applyFont="1" applyBorder="1" applyAlignment="1">
      <alignment horizontal="center"/>
    </xf>
    <xf numFmtId="0" fontId="13" fillId="0" borderId="29" xfId="0" applyFont="1" applyBorder="1"/>
    <xf numFmtId="0" fontId="13" fillId="0" borderId="29" xfId="0" applyFont="1" applyBorder="1" applyAlignment="1">
      <alignment horizontal="center"/>
    </xf>
    <xf numFmtId="0" fontId="11" fillId="0" borderId="31" xfId="0" applyFont="1" applyBorder="1"/>
    <xf numFmtId="0" fontId="11" fillId="0" borderId="37" xfId="0" applyFont="1" applyBorder="1" applyAlignment="1">
      <alignment horizontal="center"/>
    </xf>
    <xf numFmtId="0" fontId="11" fillId="0" borderId="41" xfId="0" applyFont="1" applyBorder="1"/>
    <xf numFmtId="0" fontId="11" fillId="0" borderId="33" xfId="0" applyFont="1" applyBorder="1"/>
    <xf numFmtId="0" fontId="17" fillId="0" borderId="32" xfId="0" applyFont="1" applyBorder="1" applyAlignment="1">
      <alignment horizontal="center"/>
    </xf>
    <xf numFmtId="0" fontId="13" fillId="0" borderId="42" xfId="0" applyFont="1" applyBorder="1" applyAlignment="1">
      <alignment horizontal="center"/>
    </xf>
    <xf numFmtId="0" fontId="11" fillId="0" borderId="42" xfId="0" applyFont="1" applyBorder="1" applyAlignment="1">
      <alignment horizontal="center"/>
    </xf>
    <xf numFmtId="164" fontId="13" fillId="0" borderId="29" xfId="0" applyNumberFormat="1" applyFont="1" applyBorder="1" applyAlignment="1">
      <alignment horizontal="center"/>
    </xf>
    <xf numFmtId="164" fontId="13" fillId="0" borderId="43" xfId="0" applyNumberFormat="1" applyFont="1" applyBorder="1" applyAlignment="1">
      <alignment horizontal="center"/>
    </xf>
    <xf numFmtId="164" fontId="13" fillId="0" borderId="21" xfId="0" applyNumberFormat="1" applyFont="1" applyBorder="1" applyAlignment="1">
      <alignment horizontal="center"/>
    </xf>
    <xf numFmtId="164" fontId="13" fillId="0" borderId="44" xfId="0" applyNumberFormat="1" applyFont="1" applyBorder="1" applyAlignment="1">
      <alignment horizontal="center"/>
    </xf>
    <xf numFmtId="164" fontId="13" fillId="0" borderId="27" xfId="0" applyNumberFormat="1" applyFont="1" applyBorder="1" applyAlignment="1">
      <alignment horizontal="center"/>
    </xf>
    <xf numFmtId="164" fontId="13" fillId="0" borderId="45" xfId="0" applyNumberFormat="1" applyFont="1" applyBorder="1" applyAlignment="1">
      <alignment horizontal="center"/>
    </xf>
    <xf numFmtId="0" fontId="11" fillId="0" borderId="19" xfId="0" applyFont="1" applyBorder="1" applyProtection="1"/>
    <xf numFmtId="0" fontId="13" fillId="0" borderId="0" xfId="0" applyFont="1" applyBorder="1" applyProtection="1"/>
    <xf numFmtId="0" fontId="11" fillId="0" borderId="20" xfId="0" applyFont="1" applyBorder="1" applyProtection="1"/>
    <xf numFmtId="0" fontId="11" fillId="0" borderId="20" xfId="0" applyFont="1" applyBorder="1" applyAlignment="1" applyProtection="1">
      <alignment horizontal="center"/>
    </xf>
    <xf numFmtId="0" fontId="13" fillId="0" borderId="20" xfId="0" applyFont="1" applyBorder="1" applyAlignment="1" applyProtection="1">
      <alignment horizontal="center"/>
    </xf>
    <xf numFmtId="164" fontId="13" fillId="0" borderId="20" xfId="0" applyNumberFormat="1" applyFont="1" applyBorder="1" applyAlignment="1" applyProtection="1">
      <alignment horizontal="center"/>
    </xf>
    <xf numFmtId="164" fontId="13" fillId="0" borderId="30" xfId="0" applyNumberFormat="1" applyFont="1" applyBorder="1" applyAlignment="1" applyProtection="1">
      <alignment horizontal="center"/>
    </xf>
    <xf numFmtId="0" fontId="13" fillId="0" borderId="22" xfId="0" applyFont="1" applyBorder="1" applyProtection="1"/>
    <xf numFmtId="0" fontId="13" fillId="0" borderId="22" xfId="0" applyFont="1" applyBorder="1" applyAlignment="1" applyProtection="1">
      <alignment horizontal="center"/>
    </xf>
    <xf numFmtId="0" fontId="11" fillId="0" borderId="22" xfId="0" applyFont="1" applyBorder="1" applyAlignment="1" applyProtection="1">
      <alignment horizontal="center"/>
    </xf>
    <xf numFmtId="164" fontId="13" fillId="0" borderId="22" xfId="0" applyNumberFormat="1" applyFont="1" applyBorder="1" applyAlignment="1" applyProtection="1">
      <alignment horizontal="center"/>
    </xf>
    <xf numFmtId="164" fontId="13" fillId="0" borderId="23" xfId="0" applyNumberFormat="1" applyFont="1" applyBorder="1" applyAlignment="1" applyProtection="1">
      <alignment horizontal="center"/>
    </xf>
    <xf numFmtId="0" fontId="13" fillId="0" borderId="17" xfId="0" applyFont="1" applyBorder="1" applyAlignment="1" applyProtection="1">
      <alignment horizontal="center"/>
    </xf>
    <xf numFmtId="0" fontId="11" fillId="0" borderId="17" xfId="0" applyFont="1" applyBorder="1" applyAlignment="1" applyProtection="1">
      <alignment horizontal="center"/>
    </xf>
    <xf numFmtId="0" fontId="11" fillId="0" borderId="41" xfId="0" applyFont="1" applyBorder="1" applyAlignment="1" applyProtection="1">
      <alignment horizontal="center"/>
    </xf>
    <xf numFmtId="0" fontId="11" fillId="0" borderId="46" xfId="0" applyFont="1" applyBorder="1" applyProtection="1"/>
    <xf numFmtId="0" fontId="11" fillId="0" borderId="47" xfId="0" applyFont="1" applyBorder="1" applyProtection="1"/>
    <xf numFmtId="0" fontId="11" fillId="0" borderId="47" xfId="0" applyFont="1" applyBorder="1" applyAlignment="1" applyProtection="1">
      <alignment horizontal="center"/>
    </xf>
    <xf numFmtId="0" fontId="13" fillId="0" borderId="47" xfId="0" applyFont="1" applyBorder="1" applyAlignment="1" applyProtection="1">
      <alignment horizontal="center"/>
    </xf>
    <xf numFmtId="165" fontId="11" fillId="0" borderId="47" xfId="0" applyNumberFormat="1" applyFont="1" applyBorder="1" applyAlignment="1" applyProtection="1">
      <alignment horizontal="center"/>
    </xf>
    <xf numFmtId="164" fontId="13" fillId="0" borderId="48" xfId="0" applyNumberFormat="1" applyFont="1" applyBorder="1" applyAlignment="1" applyProtection="1">
      <alignment horizontal="center"/>
    </xf>
    <xf numFmtId="164" fontId="13" fillId="0" borderId="43" xfId="0" applyNumberFormat="1" applyFont="1" applyBorder="1" applyAlignment="1" applyProtection="1">
      <alignment horizontal="center"/>
    </xf>
    <xf numFmtId="0" fontId="11" fillId="0" borderId="19" xfId="0" applyFont="1" applyBorder="1" applyAlignment="1" applyProtection="1">
      <alignment horizontal="center"/>
    </xf>
    <xf numFmtId="164" fontId="13" fillId="0" borderId="21" xfId="0" applyNumberFormat="1" applyFont="1" applyBorder="1" applyAlignment="1" applyProtection="1">
      <alignment horizontal="center"/>
    </xf>
    <xf numFmtId="164" fontId="13" fillId="0" borderId="44" xfId="0" applyNumberFormat="1" applyFont="1" applyBorder="1" applyAlignment="1" applyProtection="1">
      <alignment horizontal="center"/>
    </xf>
    <xf numFmtId="164" fontId="13" fillId="0" borderId="29" xfId="0" applyNumberFormat="1" applyFont="1" applyBorder="1" applyAlignment="1" applyProtection="1">
      <alignment horizontal="center"/>
    </xf>
    <xf numFmtId="0" fontId="11" fillId="0" borderId="17" xfId="0" applyFont="1" applyBorder="1" applyProtection="1"/>
    <xf numFmtId="164" fontId="13" fillId="0" borderId="27" xfId="0" applyNumberFormat="1" applyFont="1" applyBorder="1" applyAlignment="1" applyProtection="1">
      <alignment horizontal="center"/>
    </xf>
    <xf numFmtId="164" fontId="13" fillId="0" borderId="45" xfId="0" applyNumberFormat="1" applyFont="1" applyBorder="1" applyAlignment="1" applyProtection="1">
      <alignment horizontal="center"/>
    </xf>
    <xf numFmtId="0" fontId="11" fillId="0" borderId="31" xfId="0" applyFont="1" applyBorder="1" applyProtection="1"/>
    <xf numFmtId="0" fontId="13" fillId="0" borderId="42" xfId="0" applyFont="1" applyBorder="1" applyProtection="1"/>
    <xf numFmtId="0" fontId="11" fillId="0" borderId="38" xfId="0" applyFont="1" applyBorder="1" applyProtection="1"/>
    <xf numFmtId="0" fontId="11" fillId="0" borderId="38" xfId="0" applyFont="1" applyBorder="1" applyAlignment="1" applyProtection="1">
      <alignment horizontal="center"/>
    </xf>
    <xf numFmtId="0" fontId="13" fillId="0" borderId="38" xfId="0" applyFont="1" applyBorder="1" applyAlignment="1" applyProtection="1">
      <alignment horizontal="center"/>
    </xf>
    <xf numFmtId="164" fontId="13" fillId="0" borderId="38" xfId="0" applyNumberFormat="1" applyFont="1" applyBorder="1" applyAlignment="1" applyProtection="1">
      <alignment horizontal="center"/>
    </xf>
    <xf numFmtId="164" fontId="13" fillId="0" borderId="40" xfId="0" applyNumberFormat="1" applyFont="1" applyBorder="1" applyAlignment="1" applyProtection="1">
      <alignment horizontal="center"/>
    </xf>
    <xf numFmtId="0" fontId="11" fillId="0" borderId="46" xfId="0" applyFont="1" applyBorder="1"/>
    <xf numFmtId="0" fontId="11" fillId="0" borderId="47" xfId="0" applyFont="1" applyBorder="1"/>
    <xf numFmtId="0" fontId="11" fillId="0" borderId="47" xfId="0" applyFont="1" applyBorder="1" applyAlignment="1">
      <alignment horizontal="center"/>
    </xf>
    <xf numFmtId="0" fontId="13" fillId="0" borderId="47" xfId="0" applyFont="1" applyBorder="1" applyAlignment="1">
      <alignment horizontal="center"/>
    </xf>
    <xf numFmtId="165" fontId="11" fillId="0" borderId="47" xfId="0" applyNumberFormat="1" applyFont="1" applyBorder="1" applyAlignment="1">
      <alignment horizontal="center"/>
    </xf>
    <xf numFmtId="164" fontId="13" fillId="0" borderId="47" xfId="0" applyNumberFormat="1" applyFont="1" applyBorder="1" applyAlignment="1">
      <alignment horizontal="center"/>
    </xf>
    <xf numFmtId="0" fontId="13" fillId="0" borderId="0" xfId="0" applyFont="1" applyBorder="1"/>
    <xf numFmtId="0" fontId="11" fillId="0" borderId="17" xfId="0" applyFont="1" applyBorder="1"/>
    <xf numFmtId="164" fontId="13" fillId="0" borderId="17" xfId="0" applyNumberFormat="1" applyFont="1" applyBorder="1" applyAlignment="1" applyProtection="1">
      <alignment horizontal="center"/>
    </xf>
    <xf numFmtId="164" fontId="13" fillId="0" borderId="28" xfId="0" applyNumberFormat="1" applyFont="1" applyBorder="1" applyAlignment="1" applyProtection="1">
      <alignment horizontal="center"/>
    </xf>
    <xf numFmtId="0" fontId="13" fillId="0" borderId="20" xfId="0" applyFont="1" applyBorder="1" applyProtection="1"/>
    <xf numFmtId="0" fontId="13" fillId="0" borderId="32" xfId="0" applyFont="1" applyBorder="1" applyProtection="1"/>
    <xf numFmtId="0" fontId="13" fillId="0" borderId="32" xfId="0" applyFont="1" applyBorder="1" applyAlignment="1" applyProtection="1">
      <alignment horizontal="center"/>
    </xf>
    <xf numFmtId="0" fontId="11" fillId="0" borderId="32" xfId="0" applyFont="1" applyBorder="1" applyAlignment="1" applyProtection="1">
      <alignment horizontal="center"/>
    </xf>
    <xf numFmtId="164" fontId="13" fillId="0" borderId="32" xfId="0" applyNumberFormat="1" applyFont="1" applyBorder="1" applyAlignment="1" applyProtection="1">
      <alignment horizontal="center"/>
    </xf>
    <xf numFmtId="164" fontId="13" fillId="0" borderId="34" xfId="0" applyNumberFormat="1" applyFont="1" applyBorder="1" applyAlignment="1" applyProtection="1">
      <alignment horizontal="center"/>
    </xf>
    <xf numFmtId="0" fontId="17" fillId="0" borderId="47" xfId="0" applyFont="1" applyBorder="1" applyAlignment="1">
      <alignment horizontal="center"/>
    </xf>
    <xf numFmtId="9" fontId="11" fillId="0" borderId="47" xfId="0" applyNumberFormat="1" applyFont="1" applyBorder="1" applyAlignment="1">
      <alignment horizontal="center"/>
    </xf>
    <xf numFmtId="164" fontId="13" fillId="0" borderId="49" xfId="0" applyNumberFormat="1" applyFont="1" applyBorder="1" applyAlignment="1">
      <alignment horizontal="center"/>
    </xf>
    <xf numFmtId="0" fontId="11" fillId="0" borderId="50" xfId="0" applyFont="1" applyBorder="1"/>
    <xf numFmtId="0" fontId="11" fillId="0" borderId="51" xfId="0" applyFont="1" applyBorder="1" applyAlignment="1">
      <alignment horizontal="center" vertical="center"/>
    </xf>
    <xf numFmtId="0" fontId="11" fillId="0" borderId="51" xfId="0" applyFont="1" applyBorder="1"/>
    <xf numFmtId="0" fontId="11" fillId="0" borderId="51" xfId="0" applyFont="1" applyBorder="1" applyAlignment="1">
      <alignment horizontal="center"/>
    </xf>
    <xf numFmtId="0" fontId="11" fillId="0" borderId="52" xfId="0" applyFont="1" applyBorder="1"/>
    <xf numFmtId="5" fontId="11" fillId="0" borderId="53" xfId="0" applyNumberFormat="1" applyFont="1" applyBorder="1" applyAlignment="1">
      <alignment horizontal="center" vertical="center"/>
    </xf>
    <xf numFmtId="0" fontId="18" fillId="0" borderId="0" xfId="0" applyFont="1"/>
    <xf numFmtId="0" fontId="11" fillId="0" borderId="0" xfId="0" applyFont="1" applyBorder="1"/>
    <xf numFmtId="0" fontId="13" fillId="0" borderId="0" xfId="0" applyFont="1" applyBorder="1" applyAlignment="1">
      <alignment horizontal="center" vertical="center"/>
    </xf>
    <xf numFmtId="5" fontId="19" fillId="0" borderId="0" xfId="0" applyNumberFormat="1" applyFont="1" applyBorder="1" applyAlignment="1">
      <alignment horizontal="center" vertical="center"/>
    </xf>
    <xf numFmtId="0" fontId="11" fillId="0" borderId="0" xfId="0" applyFont="1" applyFill="1"/>
    <xf numFmtId="0" fontId="19" fillId="0" borderId="0" xfId="0" applyFont="1" applyFill="1"/>
    <xf numFmtId="0" fontId="19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0" fontId="13" fillId="0" borderId="0" xfId="0" applyFont="1" applyFill="1"/>
    <xf numFmtId="166" fontId="19" fillId="0" borderId="0" xfId="0" applyNumberFormat="1" applyFont="1" applyFill="1" applyAlignment="1">
      <alignment horizontal="right" wrapText="1"/>
    </xf>
    <xf numFmtId="0" fontId="13" fillId="0" borderId="0" xfId="0" applyFont="1"/>
    <xf numFmtId="49" fontId="11" fillId="0" borderId="0" xfId="0" applyNumberFormat="1" applyFont="1" applyFill="1" applyBorder="1" applyAlignment="1">
      <alignment horizontal="left"/>
    </xf>
    <xf numFmtId="49" fontId="13" fillId="0" borderId="0" xfId="0" applyNumberFormat="1" applyFont="1" applyFill="1" applyBorder="1" applyAlignment="1">
      <alignment horizontal="left"/>
    </xf>
    <xf numFmtId="49" fontId="11" fillId="0" borderId="0" xfId="0" applyNumberFormat="1" applyFont="1" applyFill="1" applyBorder="1"/>
    <xf numFmtId="49" fontId="11" fillId="0" borderId="0" xfId="0" applyNumberFormat="1" applyFont="1" applyFill="1" applyBorder="1" applyAlignment="1">
      <alignment horizontal="center"/>
    </xf>
    <xf numFmtId="49" fontId="13" fillId="0" borderId="0" xfId="0" applyNumberFormat="1" applyFont="1" applyFill="1" applyBorder="1" applyAlignment="1">
      <alignment horizontal="center"/>
    </xf>
    <xf numFmtId="49" fontId="19" fillId="0" borderId="0" xfId="0" applyNumberFormat="1" applyFont="1" applyFill="1" applyBorder="1" applyAlignment="1">
      <alignment horizontal="center"/>
    </xf>
    <xf numFmtId="49" fontId="13" fillId="0" borderId="0" xfId="0" applyNumberFormat="1" applyFont="1"/>
    <xf numFmtId="49" fontId="13" fillId="0" borderId="0" xfId="0" applyNumberFormat="1" applyFont="1" applyFill="1"/>
    <xf numFmtId="49" fontId="13" fillId="0" borderId="0" xfId="0" applyNumberFormat="1" applyFont="1" applyFill="1" applyBorder="1"/>
    <xf numFmtId="49" fontId="11" fillId="0" borderId="0" xfId="0" applyNumberFormat="1" applyFont="1"/>
    <xf numFmtId="49" fontId="13" fillId="0" borderId="0" xfId="0" applyNumberFormat="1" applyFont="1" applyAlignment="1">
      <alignment horizontal="center"/>
    </xf>
    <xf numFmtId="0" fontId="11" fillId="0" borderId="0" xfId="0" applyFont="1"/>
    <xf numFmtId="0" fontId="13" fillId="0" borderId="0" xfId="0" applyFont="1" applyAlignment="1">
      <alignment horizontal="center"/>
    </xf>
    <xf numFmtId="0" fontId="20" fillId="2" borderId="54" xfId="1" applyBorder="1"/>
    <xf numFmtId="0" fontId="21" fillId="2" borderId="15" xfId="1" applyFont="1" applyBorder="1" applyAlignment="1">
      <alignment horizontal="center"/>
    </xf>
    <xf numFmtId="0" fontId="21" fillId="2" borderId="25" xfId="1" applyFont="1" applyBorder="1" applyAlignment="1">
      <alignment horizontal="center"/>
    </xf>
    <xf numFmtId="0" fontId="22" fillId="0" borderId="0" xfId="0" applyFont="1"/>
    <xf numFmtId="0" fontId="21" fillId="2" borderId="17" xfId="1" applyFont="1" applyBorder="1" applyAlignment="1">
      <alignment horizontal="center"/>
    </xf>
    <xf numFmtId="0" fontId="21" fillId="2" borderId="20" xfId="1" applyFont="1" applyBorder="1" applyAlignment="1">
      <alignment horizontal="center"/>
    </xf>
    <xf numFmtId="0" fontId="21" fillId="2" borderId="38" xfId="1" applyFont="1" applyBorder="1" applyAlignment="1">
      <alignment horizontal="center"/>
    </xf>
    <xf numFmtId="0" fontId="21" fillId="2" borderId="32" xfId="1" applyFont="1" applyBorder="1" applyAlignment="1">
      <alignment horizontal="center"/>
    </xf>
    <xf numFmtId="0" fontId="21" fillId="2" borderId="20" xfId="1" applyFont="1" applyBorder="1" applyAlignment="1" applyProtection="1">
      <alignment horizontal="center"/>
    </xf>
    <xf numFmtId="0" fontId="21" fillId="2" borderId="47" xfId="1" applyFont="1" applyBorder="1" applyAlignment="1" applyProtection="1">
      <alignment horizontal="center"/>
    </xf>
    <xf numFmtId="0" fontId="21" fillId="2" borderId="17" xfId="1" applyFont="1" applyBorder="1" applyAlignment="1" applyProtection="1">
      <alignment horizontal="center"/>
    </xf>
    <xf numFmtId="0" fontId="21" fillId="2" borderId="38" xfId="1" applyFont="1" applyBorder="1" applyAlignment="1" applyProtection="1">
      <alignment horizontal="center"/>
    </xf>
    <xf numFmtId="0" fontId="21" fillId="2" borderId="47" xfId="1" applyFont="1" applyBorder="1" applyAlignment="1">
      <alignment horizontal="center"/>
    </xf>
    <xf numFmtId="1" fontId="1" fillId="0" borderId="5" xfId="0" applyNumberFormat="1" applyFont="1" applyBorder="1" applyAlignment="1">
      <alignment horizontal="right" vertical="center" wrapText="1"/>
    </xf>
    <xf numFmtId="167" fontId="2" fillId="0" borderId="9" xfId="0" applyNumberFormat="1" applyFont="1" applyBorder="1" applyAlignment="1">
      <alignment horizontal="right" vertical="center" wrapText="1"/>
    </xf>
    <xf numFmtId="0" fontId="21" fillId="2" borderId="5" xfId="1" applyFont="1" applyBorder="1" applyAlignment="1">
      <alignment horizontal="right" vertical="center" wrapText="1"/>
    </xf>
    <xf numFmtId="5" fontId="21" fillId="0" borderId="5" xfId="0" applyNumberFormat="1" applyFont="1" applyBorder="1" applyAlignment="1">
      <alignment vertical="center" wrapText="1"/>
    </xf>
    <xf numFmtId="0" fontId="23" fillId="2" borderId="54" xfId="1" applyFont="1" applyBorder="1"/>
    <xf numFmtId="0" fontId="22" fillId="0" borderId="22" xfId="0" applyFont="1" applyBorder="1"/>
    <xf numFmtId="0" fontId="0" fillId="0" borderId="25" xfId="0" applyBorder="1"/>
    <xf numFmtId="164" fontId="13" fillId="0" borderId="53" xfId="0" applyNumberFormat="1" applyFont="1" applyBorder="1" applyAlignment="1">
      <alignment horizontal="center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7" fillId="0" borderId="10" xfId="0" applyFont="1" applyBorder="1" applyAlignment="1">
      <alignment vertical="center" wrapText="1"/>
    </xf>
    <xf numFmtId="0" fontId="9" fillId="0" borderId="11" xfId="0" applyFont="1" applyBorder="1" applyAlignment="1">
      <alignment horizontal="center"/>
    </xf>
  </cellXfs>
  <cellStyles count="2">
    <cellStyle name="Normální" xfId="0" builtinId="0"/>
    <cellStyle name="Správně" xfId="1" builtinId="2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"/>
  <sheetViews>
    <sheetView tabSelected="1" topLeftCell="A7" zoomScale="70" zoomScaleNormal="70" workbookViewId="0">
      <selection activeCell="E41" sqref="E41"/>
    </sheetView>
  </sheetViews>
  <sheetFormatPr defaultRowHeight="14.4" x14ac:dyDescent="0.3"/>
  <cols>
    <col min="1" max="1" width="8.88671875" style="13"/>
    <col min="2" max="2" width="27.88671875" customWidth="1"/>
    <col min="3" max="3" width="7.33203125" customWidth="1"/>
    <col min="5" max="5" width="14.88671875" customWidth="1"/>
    <col min="6" max="6" width="15.33203125" customWidth="1"/>
  </cols>
  <sheetData>
    <row r="1" spans="1:6" ht="33" customHeight="1" thickTop="1" thickBot="1" x14ac:dyDescent="0.35">
      <c r="A1" s="202" t="s">
        <v>47</v>
      </c>
      <c r="B1" s="203"/>
      <c r="C1" s="203"/>
      <c r="D1" s="203"/>
      <c r="E1" s="203"/>
      <c r="F1" s="204"/>
    </row>
    <row r="2" spans="1:6" ht="15" thickBot="1" x14ac:dyDescent="0.35">
      <c r="A2" s="10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2" t="s">
        <v>5</v>
      </c>
    </row>
    <row r="3" spans="1:6" ht="31.95" customHeight="1" thickBot="1" x14ac:dyDescent="0.35">
      <c r="A3" s="11">
        <v>1</v>
      </c>
      <c r="B3" s="3" t="s">
        <v>6</v>
      </c>
      <c r="C3" s="4"/>
      <c r="D3" s="4"/>
      <c r="E3" s="4"/>
      <c r="F3" s="4"/>
    </row>
    <row r="4" spans="1:6" ht="23.4" thickBot="1" x14ac:dyDescent="0.35">
      <c r="A4" s="11">
        <v>2</v>
      </c>
      <c r="B4" s="5" t="s">
        <v>7</v>
      </c>
      <c r="C4" s="5" t="s">
        <v>8</v>
      </c>
      <c r="D4" s="6">
        <v>90</v>
      </c>
      <c r="E4" s="196"/>
      <c r="F4" s="8">
        <f>D4*E4</f>
        <v>0</v>
      </c>
    </row>
    <row r="5" spans="1:6" ht="15" thickBot="1" x14ac:dyDescent="0.35">
      <c r="A5" s="11">
        <v>3</v>
      </c>
      <c r="B5" s="5" t="s">
        <v>9</v>
      </c>
      <c r="C5" s="5" t="s">
        <v>10</v>
      </c>
      <c r="D5" s="6">
        <v>10</v>
      </c>
      <c r="E5" s="196"/>
      <c r="F5" s="8">
        <f t="shared" ref="F5:F34" si="0">D5*E5</f>
        <v>0</v>
      </c>
    </row>
    <row r="6" spans="1:6" ht="23.4" thickBot="1" x14ac:dyDescent="0.35">
      <c r="A6" s="11">
        <v>4</v>
      </c>
      <c r="B6" s="5" t="s">
        <v>11</v>
      </c>
      <c r="C6" s="5" t="s">
        <v>8</v>
      </c>
      <c r="D6" s="6">
        <v>30</v>
      </c>
      <c r="E6" s="196"/>
      <c r="F6" s="8">
        <f t="shared" si="0"/>
        <v>0</v>
      </c>
    </row>
    <row r="7" spans="1:6" ht="23.4" thickBot="1" x14ac:dyDescent="0.35">
      <c r="A7" s="11">
        <v>5</v>
      </c>
      <c r="B7" s="5" t="s">
        <v>12</v>
      </c>
      <c r="C7" s="5" t="s">
        <v>13</v>
      </c>
      <c r="D7" s="6">
        <v>1</v>
      </c>
      <c r="E7" s="196"/>
      <c r="F7" s="8">
        <f t="shared" si="0"/>
        <v>0</v>
      </c>
    </row>
    <row r="8" spans="1:6" ht="23.4" thickBot="1" x14ac:dyDescent="0.35">
      <c r="A8" s="11">
        <v>6</v>
      </c>
      <c r="B8" s="5" t="s">
        <v>14</v>
      </c>
      <c r="C8" s="5" t="s">
        <v>15</v>
      </c>
      <c r="D8" s="6">
        <v>518</v>
      </c>
      <c r="E8" s="196"/>
      <c r="F8" s="8">
        <f t="shared" si="0"/>
        <v>0</v>
      </c>
    </row>
    <row r="9" spans="1:6" ht="23.4" thickBot="1" x14ac:dyDescent="0.35">
      <c r="A9" s="11">
        <v>7</v>
      </c>
      <c r="B9" s="5" t="s">
        <v>16</v>
      </c>
      <c r="C9" s="5" t="s">
        <v>15</v>
      </c>
      <c r="D9" s="6">
        <v>310.8</v>
      </c>
      <c r="E9" s="196"/>
      <c r="F9" s="8">
        <f t="shared" si="0"/>
        <v>0</v>
      </c>
    </row>
    <row r="10" spans="1:6" ht="15" thickBot="1" x14ac:dyDescent="0.35">
      <c r="A10" s="11">
        <v>8</v>
      </c>
      <c r="B10" s="5" t="s">
        <v>17</v>
      </c>
      <c r="C10" s="5" t="s">
        <v>15</v>
      </c>
      <c r="D10" s="6">
        <v>310.8</v>
      </c>
      <c r="E10" s="196"/>
      <c r="F10" s="8">
        <f t="shared" si="0"/>
        <v>0</v>
      </c>
    </row>
    <row r="11" spans="1:6" ht="23.4" thickBot="1" x14ac:dyDescent="0.35">
      <c r="A11" s="11">
        <v>9</v>
      </c>
      <c r="B11" s="5" t="s">
        <v>18</v>
      </c>
      <c r="C11" s="5" t="s">
        <v>19</v>
      </c>
      <c r="D11" s="6">
        <v>4</v>
      </c>
      <c r="E11" s="196"/>
      <c r="F11" s="8">
        <f t="shared" si="0"/>
        <v>0</v>
      </c>
    </row>
    <row r="12" spans="1:6" ht="23.4" thickBot="1" x14ac:dyDescent="0.35">
      <c r="A12" s="11">
        <v>10</v>
      </c>
      <c r="B12" s="5" t="s">
        <v>20</v>
      </c>
      <c r="C12" s="5" t="s">
        <v>15</v>
      </c>
      <c r="D12" s="6">
        <v>8</v>
      </c>
      <c r="E12" s="196"/>
      <c r="F12" s="8">
        <f t="shared" si="0"/>
        <v>0</v>
      </c>
    </row>
    <row r="13" spans="1:6" ht="23.4" thickBot="1" x14ac:dyDescent="0.35">
      <c r="A13" s="11">
        <v>11</v>
      </c>
      <c r="B13" s="5" t="s">
        <v>21</v>
      </c>
      <c r="C13" s="5" t="s">
        <v>15</v>
      </c>
      <c r="D13" s="6">
        <v>15</v>
      </c>
      <c r="E13" s="196"/>
      <c r="F13" s="8">
        <f t="shared" si="0"/>
        <v>0</v>
      </c>
    </row>
    <row r="14" spans="1:6" ht="15" thickBot="1" x14ac:dyDescent="0.35">
      <c r="A14" s="12">
        <v>12</v>
      </c>
      <c r="B14" s="5" t="s">
        <v>22</v>
      </c>
      <c r="C14" s="5" t="s">
        <v>15</v>
      </c>
      <c r="D14" s="6">
        <v>348</v>
      </c>
      <c r="E14" s="196"/>
      <c r="F14" s="8">
        <f t="shared" si="0"/>
        <v>0</v>
      </c>
    </row>
    <row r="15" spans="1:6" ht="15" thickBot="1" x14ac:dyDescent="0.35">
      <c r="A15" s="12">
        <v>13</v>
      </c>
      <c r="B15" s="5" t="s">
        <v>23</v>
      </c>
      <c r="C15" s="5" t="s">
        <v>15</v>
      </c>
      <c r="D15" s="6">
        <v>420</v>
      </c>
      <c r="E15" s="196"/>
      <c r="F15" s="8">
        <f t="shared" si="0"/>
        <v>0</v>
      </c>
    </row>
    <row r="16" spans="1:6" ht="23.4" thickBot="1" x14ac:dyDescent="0.35">
      <c r="A16" s="12">
        <v>14</v>
      </c>
      <c r="B16" s="5" t="s">
        <v>24</v>
      </c>
      <c r="C16" s="5" t="s">
        <v>15</v>
      </c>
      <c r="D16" s="6">
        <v>45</v>
      </c>
      <c r="E16" s="196"/>
      <c r="F16" s="8">
        <f t="shared" si="0"/>
        <v>0</v>
      </c>
    </row>
    <row r="17" spans="1:6" ht="15" thickBot="1" x14ac:dyDescent="0.35">
      <c r="A17" s="12">
        <v>15</v>
      </c>
      <c r="B17" s="5" t="s">
        <v>25</v>
      </c>
      <c r="C17" s="5" t="s">
        <v>15</v>
      </c>
      <c r="D17" s="6">
        <v>20</v>
      </c>
      <c r="E17" s="196"/>
      <c r="F17" s="8">
        <f t="shared" si="0"/>
        <v>0</v>
      </c>
    </row>
    <row r="18" spans="1:6" ht="15" thickBot="1" x14ac:dyDescent="0.35">
      <c r="A18" s="12">
        <v>16</v>
      </c>
      <c r="B18" s="5" t="s">
        <v>26</v>
      </c>
      <c r="C18" s="5" t="s">
        <v>15</v>
      </c>
      <c r="D18" s="6">
        <v>10</v>
      </c>
      <c r="E18" s="196"/>
      <c r="F18" s="8">
        <f t="shared" si="0"/>
        <v>0</v>
      </c>
    </row>
    <row r="19" spans="1:6" ht="15" thickBot="1" x14ac:dyDescent="0.35">
      <c r="A19" s="12">
        <v>17</v>
      </c>
      <c r="B19" s="5" t="s">
        <v>27</v>
      </c>
      <c r="C19" s="5" t="s">
        <v>8</v>
      </c>
      <c r="D19" s="6">
        <v>20</v>
      </c>
      <c r="E19" s="196"/>
      <c r="F19" s="8">
        <f t="shared" si="0"/>
        <v>0</v>
      </c>
    </row>
    <row r="20" spans="1:6" ht="23.4" thickBot="1" x14ac:dyDescent="0.35">
      <c r="A20" s="12">
        <v>18</v>
      </c>
      <c r="B20" s="5" t="s">
        <v>28</v>
      </c>
      <c r="C20" s="5" t="s">
        <v>8</v>
      </c>
      <c r="D20" s="6">
        <v>27</v>
      </c>
      <c r="E20" s="196"/>
      <c r="F20" s="8">
        <f t="shared" si="0"/>
        <v>0</v>
      </c>
    </row>
    <row r="21" spans="1:6" ht="15" thickBot="1" x14ac:dyDescent="0.35">
      <c r="A21" s="12">
        <v>19</v>
      </c>
      <c r="B21" s="5" t="s">
        <v>29</v>
      </c>
      <c r="C21" s="5" t="s">
        <v>13</v>
      </c>
      <c r="D21" s="6">
        <v>1</v>
      </c>
      <c r="E21" s="196"/>
      <c r="F21" s="8">
        <f t="shared" si="0"/>
        <v>0</v>
      </c>
    </row>
    <row r="22" spans="1:6" ht="23.4" thickBot="1" x14ac:dyDescent="0.35">
      <c r="A22" s="11">
        <v>20</v>
      </c>
      <c r="B22" s="3" t="s">
        <v>30</v>
      </c>
      <c r="C22" s="4"/>
      <c r="D22" s="4">
        <v>1</v>
      </c>
      <c r="E22" s="197">
        <f>pol.20!N114</f>
        <v>0</v>
      </c>
      <c r="F22" s="8">
        <f>D22*E22</f>
        <v>0</v>
      </c>
    </row>
    <row r="23" spans="1:6" ht="15" thickBot="1" x14ac:dyDescent="0.35">
      <c r="A23" s="11">
        <v>21</v>
      </c>
      <c r="B23" s="5" t="s">
        <v>31</v>
      </c>
      <c r="C23" s="5" t="s">
        <v>10</v>
      </c>
      <c r="D23" s="6">
        <v>7</v>
      </c>
      <c r="E23" s="196"/>
      <c r="F23" s="8">
        <f t="shared" si="0"/>
        <v>0</v>
      </c>
    </row>
    <row r="24" spans="1:6" ht="15" thickBot="1" x14ac:dyDescent="0.35">
      <c r="A24" s="12">
        <v>22</v>
      </c>
      <c r="B24" s="5" t="s">
        <v>32</v>
      </c>
      <c r="C24" s="5" t="s">
        <v>15</v>
      </c>
      <c r="D24" s="6">
        <v>295</v>
      </c>
      <c r="E24" s="196"/>
      <c r="F24" s="8">
        <f t="shared" si="0"/>
        <v>0</v>
      </c>
    </row>
    <row r="25" spans="1:6" ht="15" thickBot="1" x14ac:dyDescent="0.35">
      <c r="A25" s="12">
        <v>23</v>
      </c>
      <c r="B25" s="5" t="s">
        <v>33</v>
      </c>
      <c r="C25" s="5" t="s">
        <v>15</v>
      </c>
      <c r="D25" s="6">
        <v>320</v>
      </c>
      <c r="E25" s="196"/>
      <c r="F25" s="8">
        <f t="shared" si="0"/>
        <v>0</v>
      </c>
    </row>
    <row r="26" spans="1:6" ht="15" thickBot="1" x14ac:dyDescent="0.35">
      <c r="A26" s="12">
        <v>24</v>
      </c>
      <c r="B26" s="5" t="s">
        <v>34</v>
      </c>
      <c r="C26" s="5" t="s">
        <v>35</v>
      </c>
      <c r="D26" s="6">
        <v>2880</v>
      </c>
      <c r="E26" s="196"/>
      <c r="F26" s="8">
        <f t="shared" si="0"/>
        <v>0</v>
      </c>
    </row>
    <row r="27" spans="1:6" ht="15" thickBot="1" x14ac:dyDescent="0.35">
      <c r="A27" s="12">
        <v>25</v>
      </c>
      <c r="B27" s="5" t="s">
        <v>36</v>
      </c>
      <c r="C27" s="5" t="s">
        <v>15</v>
      </c>
      <c r="D27" s="6">
        <v>320</v>
      </c>
      <c r="E27" s="196"/>
      <c r="F27" s="8">
        <f t="shared" si="0"/>
        <v>0</v>
      </c>
    </row>
    <row r="28" spans="1:6" ht="23.4" thickBot="1" x14ac:dyDescent="0.35">
      <c r="A28" s="12">
        <v>26</v>
      </c>
      <c r="B28" s="5" t="s">
        <v>37</v>
      </c>
      <c r="C28" s="5" t="s">
        <v>8</v>
      </c>
      <c r="D28" s="6">
        <v>180</v>
      </c>
      <c r="E28" s="196"/>
      <c r="F28" s="8">
        <f t="shared" si="0"/>
        <v>0</v>
      </c>
    </row>
    <row r="29" spans="1:6" ht="15" thickBot="1" x14ac:dyDescent="0.35">
      <c r="A29" s="12">
        <v>27</v>
      </c>
      <c r="B29" s="5" t="s">
        <v>38</v>
      </c>
      <c r="C29" s="5" t="s">
        <v>35</v>
      </c>
      <c r="D29" s="6">
        <v>3</v>
      </c>
      <c r="E29" s="196"/>
      <c r="F29" s="8">
        <f t="shared" si="0"/>
        <v>0</v>
      </c>
    </row>
    <row r="30" spans="1:6" ht="15" thickBot="1" x14ac:dyDescent="0.35">
      <c r="A30" s="12">
        <v>28</v>
      </c>
      <c r="B30" s="5" t="s">
        <v>39</v>
      </c>
      <c r="C30" s="5" t="s">
        <v>8</v>
      </c>
      <c r="D30" s="6">
        <v>32</v>
      </c>
      <c r="E30" s="196"/>
      <c r="F30" s="8">
        <f t="shared" si="0"/>
        <v>0</v>
      </c>
    </row>
    <row r="31" spans="1:6" ht="15" thickBot="1" x14ac:dyDescent="0.35">
      <c r="A31" s="12">
        <v>29</v>
      </c>
      <c r="B31" s="5" t="s">
        <v>40</v>
      </c>
      <c r="C31" s="5" t="s">
        <v>8</v>
      </c>
      <c r="D31" s="6">
        <v>32</v>
      </c>
      <c r="E31" s="196"/>
      <c r="F31" s="8">
        <f t="shared" si="0"/>
        <v>0</v>
      </c>
    </row>
    <row r="32" spans="1:6" ht="15" thickBot="1" x14ac:dyDescent="0.35">
      <c r="A32" s="12">
        <v>30</v>
      </c>
      <c r="B32" s="5" t="s">
        <v>41</v>
      </c>
      <c r="C32" s="5" t="s">
        <v>42</v>
      </c>
      <c r="D32" s="6">
        <v>300</v>
      </c>
      <c r="E32" s="196"/>
      <c r="F32" s="8">
        <f t="shared" si="0"/>
        <v>0</v>
      </c>
    </row>
    <row r="33" spans="1:6" ht="15" thickBot="1" x14ac:dyDescent="0.35">
      <c r="A33" s="12">
        <v>31</v>
      </c>
      <c r="B33" s="4" t="s">
        <v>46</v>
      </c>
      <c r="C33" s="4" t="s">
        <v>13</v>
      </c>
      <c r="D33" s="7">
        <v>1</v>
      </c>
      <c r="E33" s="196"/>
      <c r="F33" s="8">
        <f t="shared" si="0"/>
        <v>0</v>
      </c>
    </row>
    <row r="34" spans="1:6" ht="15" thickBot="1" x14ac:dyDescent="0.35">
      <c r="A34" s="12">
        <v>32</v>
      </c>
      <c r="B34" s="4" t="s">
        <v>43</v>
      </c>
      <c r="C34" s="4" t="s">
        <v>13</v>
      </c>
      <c r="D34" s="7">
        <v>11</v>
      </c>
      <c r="E34" s="196"/>
      <c r="F34" s="8">
        <f t="shared" si="0"/>
        <v>0</v>
      </c>
    </row>
    <row r="35" spans="1:6" ht="15" thickBot="1" x14ac:dyDescent="0.35">
      <c r="A35" s="12"/>
      <c r="B35" s="4"/>
      <c r="C35" s="4"/>
      <c r="D35" s="4"/>
      <c r="E35" s="5" t="s">
        <v>44</v>
      </c>
      <c r="F35" s="194">
        <f>SUM(F3:F34)</f>
        <v>0</v>
      </c>
    </row>
    <row r="36" spans="1:6" ht="15" thickBot="1" x14ac:dyDescent="0.35">
      <c r="A36" s="12"/>
      <c r="B36" s="9"/>
      <c r="C36" s="9"/>
      <c r="D36" s="205" t="s">
        <v>45</v>
      </c>
      <c r="E36" s="205"/>
      <c r="F36" s="195">
        <f>F35</f>
        <v>0</v>
      </c>
    </row>
    <row r="37" spans="1:6" ht="15" thickBot="1" x14ac:dyDescent="0.35"/>
    <row r="38" spans="1:6" ht="15" thickBot="1" x14ac:dyDescent="0.35">
      <c r="B38" s="198" t="s">
        <v>163</v>
      </c>
    </row>
  </sheetData>
  <sheetProtection password="CF15" sheet="1" objects="1" scenarios="1" formatCells="0" formatColumns="0" formatRows="0" insertColumns="0" insertRows="0" insertHyperlinks="0" deleteColumns="0" deleteRows="0" sort="0" autoFilter="0" pivotTables="0"/>
  <protectedRanges>
    <protectedRange sqref="E3:E21 E23:E34" name="Oblast1"/>
  </protectedRanges>
  <mergeCells count="2">
    <mergeCell ref="A1:F1"/>
    <mergeCell ref="D36:E3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2"/>
  <sheetViews>
    <sheetView topLeftCell="A100" zoomScale="85" zoomScaleNormal="85" workbookViewId="0">
      <selection activeCell="H136" sqref="H136"/>
    </sheetView>
  </sheetViews>
  <sheetFormatPr defaultColWidth="8.88671875" defaultRowHeight="10.199999999999999" x14ac:dyDescent="0.2"/>
  <cols>
    <col min="1" max="1" width="3.6640625" style="14" customWidth="1"/>
    <col min="2" max="2" width="20.44140625" style="15" customWidth="1"/>
    <col min="3" max="3" width="28.33203125" style="14" customWidth="1"/>
    <col min="4" max="4" width="7.6640625" style="14" customWidth="1"/>
    <col min="5" max="5" width="5.5546875" style="15" customWidth="1"/>
    <col min="6" max="6" width="8.88671875" style="14"/>
    <col min="7" max="7" width="6.33203125" style="14" customWidth="1"/>
    <col min="8" max="8" width="7.5546875" style="15" customWidth="1"/>
    <col min="9" max="9" width="4.88671875" style="14" customWidth="1"/>
    <col min="10" max="10" width="7.44140625" style="14" customWidth="1"/>
    <col min="11" max="11" width="7.6640625" style="14" customWidth="1"/>
    <col min="12" max="12" width="10.88671875" style="14" customWidth="1"/>
    <col min="13" max="13" width="10.33203125" style="14" customWidth="1"/>
    <col min="14" max="14" width="10.6640625" style="14" customWidth="1"/>
    <col min="15" max="16384" width="8.88671875" style="14"/>
  </cols>
  <sheetData>
    <row r="1" spans="1:17" ht="14.4" thickBot="1" x14ac:dyDescent="0.35">
      <c r="B1" s="206" t="s">
        <v>48</v>
      </c>
      <c r="C1" s="206"/>
    </row>
    <row r="2" spans="1:17" s="17" customFormat="1" x14ac:dyDescent="0.2">
      <c r="A2" s="16" t="s">
        <v>0</v>
      </c>
      <c r="B2" s="16" t="s">
        <v>49</v>
      </c>
      <c r="C2" s="16" t="s">
        <v>50</v>
      </c>
      <c r="D2" s="16" t="s">
        <v>51</v>
      </c>
      <c r="E2" s="16" t="s">
        <v>52</v>
      </c>
      <c r="F2" s="16" t="s">
        <v>53</v>
      </c>
      <c r="G2" s="16" t="s">
        <v>54</v>
      </c>
      <c r="H2" s="16" t="s">
        <v>53</v>
      </c>
      <c r="I2" s="16" t="s">
        <v>54</v>
      </c>
      <c r="J2" s="16" t="s">
        <v>55</v>
      </c>
      <c r="K2" s="16" t="s">
        <v>56</v>
      </c>
      <c r="L2" s="16" t="s">
        <v>57</v>
      </c>
      <c r="M2" s="16" t="s">
        <v>58</v>
      </c>
      <c r="N2" s="16" t="s">
        <v>59</v>
      </c>
    </row>
    <row r="3" spans="1:17" ht="10.8" thickBot="1" x14ac:dyDescent="0.25">
      <c r="A3" s="18"/>
      <c r="B3" s="18"/>
      <c r="C3" s="18"/>
      <c r="D3" s="18"/>
      <c r="E3" s="18" t="s">
        <v>60</v>
      </c>
      <c r="F3" s="18"/>
      <c r="G3" s="18"/>
      <c r="H3" s="19" t="s">
        <v>61</v>
      </c>
      <c r="I3" s="18"/>
      <c r="J3" s="18" t="s">
        <v>62</v>
      </c>
      <c r="K3" s="18" t="s">
        <v>62</v>
      </c>
      <c r="L3" s="18" t="s">
        <v>63</v>
      </c>
      <c r="M3" s="18" t="s">
        <v>63</v>
      </c>
      <c r="N3" s="18" t="s">
        <v>63</v>
      </c>
    </row>
    <row r="4" spans="1:17" ht="14.4" x14ac:dyDescent="0.3">
      <c r="A4" s="20">
        <v>1</v>
      </c>
      <c r="B4" s="21" t="s">
        <v>64</v>
      </c>
      <c r="C4" s="22" t="s">
        <v>65</v>
      </c>
      <c r="D4" s="23"/>
      <c r="E4" s="24">
        <v>670</v>
      </c>
      <c r="F4" s="24">
        <v>498</v>
      </c>
      <c r="G4" s="24" t="s">
        <v>66</v>
      </c>
      <c r="H4" s="25">
        <f>F4</f>
        <v>498</v>
      </c>
      <c r="I4" s="24" t="s">
        <v>66</v>
      </c>
      <c r="J4" s="182"/>
      <c r="K4" s="182"/>
      <c r="L4" s="26">
        <f>H4*J4</f>
        <v>0</v>
      </c>
      <c r="M4" s="27">
        <f>H4*K4</f>
        <v>0</v>
      </c>
      <c r="N4" s="28">
        <f>L4+M4</f>
        <v>0</v>
      </c>
    </row>
    <row r="5" spans="1:17" x14ac:dyDescent="0.2">
      <c r="A5" s="29"/>
      <c r="B5" s="30" t="s">
        <v>67</v>
      </c>
      <c r="C5" s="31" t="s">
        <v>68</v>
      </c>
      <c r="D5" s="32"/>
      <c r="E5" s="33"/>
      <c r="F5" s="33"/>
      <c r="G5" s="33"/>
      <c r="H5" s="34"/>
      <c r="I5" s="33"/>
      <c r="J5" s="33"/>
      <c r="K5" s="33"/>
      <c r="L5" s="35"/>
      <c r="M5" s="35"/>
      <c r="N5" s="36"/>
    </row>
    <row r="6" spans="1:17" ht="14.4" x14ac:dyDescent="0.3">
      <c r="A6" s="29"/>
      <c r="B6" s="30" t="s">
        <v>69</v>
      </c>
      <c r="C6" s="37" t="s">
        <v>70</v>
      </c>
      <c r="D6" s="38">
        <v>14135065</v>
      </c>
      <c r="E6" s="39"/>
      <c r="F6" s="39">
        <f>ROUND((2*(H4/3)),0)</f>
        <v>332</v>
      </c>
      <c r="G6" s="39" t="s">
        <v>66</v>
      </c>
      <c r="H6" s="40">
        <f>F6*8</f>
        <v>2656</v>
      </c>
      <c r="I6" s="39" t="s">
        <v>35</v>
      </c>
      <c r="J6" s="183"/>
      <c r="K6" s="200"/>
      <c r="L6" s="41">
        <f>H6*J6</f>
        <v>0</v>
      </c>
      <c r="M6" s="41"/>
      <c r="N6" s="42">
        <f>L6+M6</f>
        <v>0</v>
      </c>
    </row>
    <row r="7" spans="1:17" ht="14.4" x14ac:dyDescent="0.3">
      <c r="A7" s="29"/>
      <c r="B7" s="30" t="s">
        <v>71</v>
      </c>
      <c r="C7" s="37" t="s">
        <v>72</v>
      </c>
      <c r="D7" s="38">
        <v>14135015</v>
      </c>
      <c r="E7" s="39"/>
      <c r="F7" s="39">
        <f>ROUND((H4/3),0)</f>
        <v>166</v>
      </c>
      <c r="G7" s="39" t="s">
        <v>66</v>
      </c>
      <c r="H7" s="40">
        <f>F7*8</f>
        <v>1328</v>
      </c>
      <c r="I7" s="39" t="s">
        <v>35</v>
      </c>
      <c r="J7" s="183"/>
      <c r="K7" s="199"/>
      <c r="L7" s="41">
        <f>H7*J7</f>
        <v>0</v>
      </c>
      <c r="M7" s="41"/>
      <c r="N7" s="42">
        <f>L7+M7</f>
        <v>0</v>
      </c>
    </row>
    <row r="8" spans="1:17" ht="14.4" x14ac:dyDescent="0.3">
      <c r="A8" s="29"/>
      <c r="B8" s="30"/>
      <c r="C8" s="43" t="s">
        <v>73</v>
      </c>
      <c r="D8" s="44"/>
      <c r="E8" s="45"/>
      <c r="F8" s="45">
        <f>H6+H7</f>
        <v>3984</v>
      </c>
      <c r="G8" s="45" t="s">
        <v>35</v>
      </c>
      <c r="H8" s="46">
        <f>F8*2</f>
        <v>7968</v>
      </c>
      <c r="I8" s="45" t="s">
        <v>35</v>
      </c>
      <c r="J8" s="185"/>
      <c r="K8" s="184"/>
      <c r="L8" s="26">
        <f>H8*J8</f>
        <v>0</v>
      </c>
      <c r="M8" s="26"/>
      <c r="N8" s="47">
        <f>L8+M8</f>
        <v>0</v>
      </c>
    </row>
    <row r="9" spans="1:17" x14ac:dyDescent="0.2">
      <c r="A9" s="29"/>
      <c r="B9" s="30"/>
      <c r="C9" s="31" t="s">
        <v>74</v>
      </c>
      <c r="D9" s="32"/>
      <c r="E9" s="33"/>
      <c r="F9" s="33"/>
      <c r="G9" s="33"/>
      <c r="H9" s="34"/>
      <c r="I9" s="33"/>
      <c r="J9" s="33"/>
      <c r="K9" s="33"/>
      <c r="L9" s="35"/>
      <c r="M9" s="35"/>
      <c r="N9" s="36"/>
    </row>
    <row r="10" spans="1:17" ht="14.4" x14ac:dyDescent="0.3">
      <c r="A10" s="29"/>
      <c r="B10" s="30"/>
      <c r="C10" s="43" t="s">
        <v>75</v>
      </c>
      <c r="D10" s="44">
        <v>9800285</v>
      </c>
      <c r="E10" s="45"/>
      <c r="F10" s="45">
        <f>12*42</f>
        <v>504</v>
      </c>
      <c r="G10" s="45" t="s">
        <v>66</v>
      </c>
      <c r="H10" s="46">
        <f>F10</f>
        <v>504</v>
      </c>
      <c r="I10" s="45" t="s">
        <v>66</v>
      </c>
      <c r="J10" s="185"/>
      <c r="K10" s="185"/>
      <c r="L10" s="26">
        <f>H10*J10</f>
        <v>0</v>
      </c>
      <c r="M10" s="26">
        <f t="shared" ref="M10:M70" si="0">F10*K10</f>
        <v>0</v>
      </c>
      <c r="N10" s="47">
        <f>L10+M10</f>
        <v>0</v>
      </c>
    </row>
    <row r="11" spans="1:17" x14ac:dyDescent="0.2">
      <c r="A11" s="29"/>
      <c r="B11" s="30" t="s">
        <v>76</v>
      </c>
      <c r="C11" s="31" t="s">
        <v>77</v>
      </c>
      <c r="D11" s="32"/>
      <c r="E11" s="33"/>
      <c r="F11" s="33"/>
      <c r="G11" s="33"/>
      <c r="H11" s="34"/>
      <c r="I11" s="33"/>
      <c r="J11" s="33"/>
      <c r="K11" s="33"/>
      <c r="L11" s="35"/>
      <c r="M11" s="35"/>
      <c r="N11" s="36"/>
    </row>
    <row r="12" spans="1:17" ht="14.4" x14ac:dyDescent="0.3">
      <c r="A12" s="29"/>
      <c r="B12" s="30" t="s">
        <v>78</v>
      </c>
      <c r="C12" s="48" t="s">
        <v>79</v>
      </c>
      <c r="D12" s="49">
        <v>1800278</v>
      </c>
      <c r="E12" s="50"/>
      <c r="F12" s="50">
        <f>18*47</f>
        <v>846</v>
      </c>
      <c r="G12" s="50" t="s">
        <v>80</v>
      </c>
      <c r="H12" s="51">
        <f>F12</f>
        <v>846</v>
      </c>
      <c r="I12" s="50" t="s">
        <v>80</v>
      </c>
      <c r="J12" s="186"/>
      <c r="K12" s="186"/>
      <c r="L12" s="52">
        <f>H12*J12</f>
        <v>0</v>
      </c>
      <c r="M12" s="26">
        <f t="shared" si="0"/>
        <v>0</v>
      </c>
      <c r="N12" s="53">
        <f>L12+M12</f>
        <v>0</v>
      </c>
    </row>
    <row r="13" spans="1:17" ht="10.8" thickBot="1" x14ac:dyDescent="0.25">
      <c r="A13" s="54"/>
      <c r="B13" s="55" t="s">
        <v>81</v>
      </c>
      <c r="C13" s="56" t="s">
        <v>82</v>
      </c>
      <c r="D13" s="57"/>
      <c r="E13" s="58"/>
      <c r="F13" s="58"/>
      <c r="G13" s="58"/>
      <c r="H13" s="59"/>
      <c r="I13" s="58"/>
      <c r="J13" s="58"/>
      <c r="K13" s="58"/>
      <c r="L13" s="60"/>
      <c r="M13" s="60"/>
      <c r="N13" s="61"/>
    </row>
    <row r="14" spans="1:17" ht="15" thickTop="1" x14ac:dyDescent="0.3">
      <c r="A14" s="29">
        <v>2</v>
      </c>
      <c r="B14" s="62" t="s">
        <v>83</v>
      </c>
      <c r="C14" s="48" t="s">
        <v>84</v>
      </c>
      <c r="D14" s="63"/>
      <c r="E14" s="50">
        <v>333</v>
      </c>
      <c r="F14" s="64">
        <v>29</v>
      </c>
      <c r="G14" s="50" t="s">
        <v>80</v>
      </c>
      <c r="H14" s="65">
        <f>ROUND(((E14*F14)/1000),0)</f>
        <v>10</v>
      </c>
      <c r="I14" s="50" t="s">
        <v>66</v>
      </c>
      <c r="J14" s="186"/>
      <c r="K14" s="186"/>
      <c r="L14" s="52">
        <f>H14*J14</f>
        <v>0</v>
      </c>
      <c r="M14" s="52">
        <f t="shared" si="0"/>
        <v>0</v>
      </c>
      <c r="N14" s="53">
        <f>L14+M14</f>
        <v>0</v>
      </c>
    </row>
    <row r="15" spans="1:17" x14ac:dyDescent="0.2">
      <c r="A15" s="29"/>
      <c r="B15" s="30" t="s">
        <v>85</v>
      </c>
      <c r="C15" s="66" t="s">
        <v>86</v>
      </c>
      <c r="D15" s="67"/>
      <c r="E15" s="33"/>
      <c r="F15" s="68"/>
      <c r="G15" s="33"/>
      <c r="H15" s="69"/>
      <c r="I15" s="33"/>
      <c r="J15" s="33"/>
      <c r="K15" s="33"/>
      <c r="L15" s="35"/>
      <c r="M15" s="35"/>
      <c r="N15" s="36"/>
    </row>
    <row r="16" spans="1:17" ht="14.4" x14ac:dyDescent="0.3">
      <c r="A16" s="29"/>
      <c r="B16" s="30"/>
      <c r="C16" s="43" t="s">
        <v>87</v>
      </c>
      <c r="D16" s="70"/>
      <c r="E16" s="45">
        <v>333</v>
      </c>
      <c r="F16" s="64">
        <v>29</v>
      </c>
      <c r="G16" s="45" t="s">
        <v>80</v>
      </c>
      <c r="H16" s="71">
        <f>ROUND(((E16*F16)/1000),0)</f>
        <v>10</v>
      </c>
      <c r="I16" s="45" t="s">
        <v>66</v>
      </c>
      <c r="J16" s="186"/>
      <c r="K16" s="186"/>
      <c r="L16" s="52">
        <f>H16*J16</f>
        <v>0</v>
      </c>
      <c r="M16" s="26">
        <f t="shared" si="0"/>
        <v>0</v>
      </c>
      <c r="N16" s="47">
        <f>L16+M16</f>
        <v>0</v>
      </c>
      <c r="Q16"/>
    </row>
    <row r="17" spans="1:14" x14ac:dyDescent="0.2">
      <c r="A17" s="29"/>
      <c r="B17" s="30"/>
      <c r="C17" s="31" t="s">
        <v>88</v>
      </c>
      <c r="D17" s="67"/>
      <c r="E17" s="33"/>
      <c r="F17" s="68"/>
      <c r="G17" s="33"/>
      <c r="H17" s="69"/>
      <c r="I17" s="33"/>
      <c r="J17" s="33"/>
      <c r="K17" s="33"/>
      <c r="L17" s="35"/>
      <c r="M17" s="35"/>
      <c r="N17" s="36"/>
    </row>
    <row r="18" spans="1:14" ht="14.4" x14ac:dyDescent="0.3">
      <c r="A18" s="29"/>
      <c r="B18" s="30"/>
      <c r="C18" s="43" t="s">
        <v>89</v>
      </c>
      <c r="D18" s="70"/>
      <c r="E18" s="45">
        <v>250</v>
      </c>
      <c r="F18" s="64">
        <f>F14</f>
        <v>29</v>
      </c>
      <c r="G18" s="45" t="s">
        <v>80</v>
      </c>
      <c r="H18" s="71">
        <f>ROUND(((E18*F18)/1000),0)</f>
        <v>7</v>
      </c>
      <c r="I18" s="45" t="s">
        <v>66</v>
      </c>
      <c r="J18" s="186"/>
      <c r="K18" s="185"/>
      <c r="L18" s="52">
        <f>H18*J18</f>
        <v>0</v>
      </c>
      <c r="M18" s="26">
        <f t="shared" si="0"/>
        <v>0</v>
      </c>
      <c r="N18" s="47">
        <f>L18+M18</f>
        <v>0</v>
      </c>
    </row>
    <row r="19" spans="1:14" x14ac:dyDescent="0.2">
      <c r="A19" s="29"/>
      <c r="B19" s="30" t="s">
        <v>90</v>
      </c>
      <c r="C19" s="31" t="s">
        <v>91</v>
      </c>
      <c r="D19" s="67"/>
      <c r="E19" s="33"/>
      <c r="F19" s="68"/>
      <c r="G19" s="33"/>
      <c r="H19" s="69"/>
      <c r="I19" s="33"/>
      <c r="J19" s="33"/>
      <c r="K19" s="33"/>
      <c r="L19" s="35"/>
      <c r="M19" s="35"/>
      <c r="N19" s="36"/>
    </row>
    <row r="20" spans="1:14" ht="15" thickBot="1" x14ac:dyDescent="0.35">
      <c r="A20" s="54"/>
      <c r="B20" s="55"/>
      <c r="C20" s="72" t="s">
        <v>73</v>
      </c>
      <c r="D20" s="73"/>
      <c r="E20" s="74"/>
      <c r="F20" s="75">
        <f>F14</f>
        <v>29</v>
      </c>
      <c r="G20" s="74" t="s">
        <v>80</v>
      </c>
      <c r="H20" s="76">
        <f>ROUND(F20*10*3,0)</f>
        <v>870</v>
      </c>
      <c r="I20" s="74" t="s">
        <v>35</v>
      </c>
      <c r="J20" s="187"/>
      <c r="K20" s="74"/>
      <c r="L20" s="77">
        <f>H20*J20</f>
        <v>0</v>
      </c>
      <c r="M20" s="77"/>
      <c r="N20" s="78">
        <f>L20+M20</f>
        <v>0</v>
      </c>
    </row>
    <row r="21" spans="1:14" ht="15" thickTop="1" x14ac:dyDescent="0.3">
      <c r="A21" s="79">
        <v>3</v>
      </c>
      <c r="B21" s="62" t="s">
        <v>92</v>
      </c>
      <c r="C21" s="48" t="s">
        <v>93</v>
      </c>
      <c r="D21" s="49"/>
      <c r="E21" s="50">
        <v>800</v>
      </c>
      <c r="F21" s="80">
        <v>17.3</v>
      </c>
      <c r="G21" s="50" t="s">
        <v>80</v>
      </c>
      <c r="H21" s="65">
        <f>ROUND(((E21*F21)/1000),0)</f>
        <v>14</v>
      </c>
      <c r="I21" s="50" t="s">
        <v>66</v>
      </c>
      <c r="J21" s="186"/>
      <c r="K21" s="186"/>
      <c r="L21" s="52">
        <f>H21*J21</f>
        <v>0</v>
      </c>
      <c r="M21" s="52">
        <f t="shared" si="0"/>
        <v>0</v>
      </c>
      <c r="N21" s="53">
        <f>L21+M21</f>
        <v>0</v>
      </c>
    </row>
    <row r="22" spans="1:14" x14ac:dyDescent="0.2">
      <c r="A22" s="79"/>
      <c r="B22" s="30"/>
      <c r="C22" s="66" t="s">
        <v>86</v>
      </c>
      <c r="D22" s="33"/>
      <c r="E22" s="33"/>
      <c r="F22" s="68"/>
      <c r="G22" s="33"/>
      <c r="H22" s="69"/>
      <c r="I22" s="33"/>
      <c r="J22" s="33"/>
      <c r="K22" s="33"/>
      <c r="L22" s="35"/>
      <c r="M22" s="35"/>
      <c r="N22" s="36"/>
    </row>
    <row r="23" spans="1:14" ht="14.4" x14ac:dyDescent="0.3">
      <c r="A23" s="79"/>
      <c r="B23" s="30" t="s">
        <v>94</v>
      </c>
      <c r="C23" s="43" t="s">
        <v>95</v>
      </c>
      <c r="D23" s="44"/>
      <c r="E23" s="45">
        <v>250</v>
      </c>
      <c r="F23" s="64">
        <f>F21</f>
        <v>17.3</v>
      </c>
      <c r="G23" s="45" t="s">
        <v>80</v>
      </c>
      <c r="H23" s="71">
        <f>ROUND((((E23*F23)/1000))*2,0)</f>
        <v>9</v>
      </c>
      <c r="I23" s="45" t="s">
        <v>66</v>
      </c>
      <c r="J23" s="185"/>
      <c r="K23" s="185"/>
      <c r="L23" s="26">
        <f>H23*J23</f>
        <v>0</v>
      </c>
      <c r="M23" s="26">
        <f t="shared" si="0"/>
        <v>0</v>
      </c>
      <c r="N23" s="47">
        <f>L23+M23</f>
        <v>0</v>
      </c>
    </row>
    <row r="24" spans="1:14" x14ac:dyDescent="0.2">
      <c r="A24" s="79"/>
      <c r="B24" s="30"/>
      <c r="C24" s="31" t="s">
        <v>88</v>
      </c>
      <c r="D24" s="32"/>
      <c r="E24" s="33"/>
      <c r="F24" s="68"/>
      <c r="G24" s="33"/>
      <c r="H24" s="69"/>
      <c r="I24" s="33"/>
      <c r="J24" s="33"/>
      <c r="K24" s="33"/>
      <c r="L24" s="35"/>
      <c r="M24" s="35"/>
      <c r="N24" s="36"/>
    </row>
    <row r="25" spans="1:14" ht="14.4" x14ac:dyDescent="0.3">
      <c r="A25" s="79"/>
      <c r="B25" s="30"/>
      <c r="C25" s="43" t="s">
        <v>96</v>
      </c>
      <c r="D25" s="44"/>
      <c r="E25" s="45">
        <v>200</v>
      </c>
      <c r="F25" s="64">
        <f>F21</f>
        <v>17.3</v>
      </c>
      <c r="G25" s="45" t="s">
        <v>80</v>
      </c>
      <c r="H25" s="71">
        <f>ROUND((((E25*F25)/1000))*2,0)</f>
        <v>7</v>
      </c>
      <c r="I25" s="45" t="s">
        <v>66</v>
      </c>
      <c r="J25" s="185"/>
      <c r="K25" s="45"/>
      <c r="L25" s="26">
        <f>H25*J25</f>
        <v>0</v>
      </c>
      <c r="M25" s="26"/>
      <c r="N25" s="47">
        <f>L25+M25</f>
        <v>0</v>
      </c>
    </row>
    <row r="26" spans="1:14" x14ac:dyDescent="0.2">
      <c r="A26" s="79"/>
      <c r="B26" s="30"/>
      <c r="C26" s="31" t="s">
        <v>91</v>
      </c>
      <c r="D26" s="32"/>
      <c r="E26" s="33"/>
      <c r="F26" s="68"/>
      <c r="G26" s="33"/>
      <c r="H26" s="69"/>
      <c r="I26" s="33"/>
      <c r="J26" s="33"/>
      <c r="K26" s="33"/>
      <c r="L26" s="35"/>
      <c r="M26" s="35"/>
      <c r="N26" s="36"/>
    </row>
    <row r="27" spans="1:14" ht="14.4" x14ac:dyDescent="0.3">
      <c r="A27" s="79"/>
      <c r="B27" s="30"/>
      <c r="C27" s="48" t="s">
        <v>97</v>
      </c>
      <c r="D27" s="49"/>
      <c r="E27" s="50"/>
      <c r="F27" s="80">
        <f>F21</f>
        <v>17.3</v>
      </c>
      <c r="G27" s="50" t="s">
        <v>80</v>
      </c>
      <c r="H27" s="65">
        <f>F27*2</f>
        <v>34.6</v>
      </c>
      <c r="I27" s="50" t="s">
        <v>80</v>
      </c>
      <c r="J27" s="186"/>
      <c r="K27" s="186"/>
      <c r="L27" s="52">
        <f>H27*J27</f>
        <v>0</v>
      </c>
      <c r="M27" s="26">
        <f t="shared" si="0"/>
        <v>0</v>
      </c>
      <c r="N27" s="53">
        <f>M27+L27</f>
        <v>0</v>
      </c>
    </row>
    <row r="28" spans="1:14" x14ac:dyDescent="0.2">
      <c r="A28" s="79"/>
      <c r="B28" s="30"/>
      <c r="C28" s="81" t="s">
        <v>98</v>
      </c>
      <c r="D28" s="82"/>
      <c r="E28" s="50"/>
      <c r="F28" s="80"/>
      <c r="G28" s="50"/>
      <c r="H28" s="65"/>
      <c r="I28" s="50"/>
      <c r="J28" s="33"/>
      <c r="K28" s="50"/>
      <c r="L28" s="52"/>
      <c r="M28" s="35"/>
      <c r="N28" s="36"/>
    </row>
    <row r="29" spans="1:14" ht="15" thickBot="1" x14ac:dyDescent="0.35">
      <c r="A29" s="83"/>
      <c r="B29" s="55" t="s">
        <v>90</v>
      </c>
      <c r="C29" s="72" t="s">
        <v>73</v>
      </c>
      <c r="D29" s="84"/>
      <c r="E29" s="74"/>
      <c r="F29" s="75">
        <f>F21</f>
        <v>17.3</v>
      </c>
      <c r="G29" s="74" t="s">
        <v>80</v>
      </c>
      <c r="H29" s="76">
        <f>ROUND((F29*10)*6,0)</f>
        <v>1038</v>
      </c>
      <c r="I29" s="74" t="s">
        <v>35</v>
      </c>
      <c r="J29" s="187"/>
      <c r="K29" s="74"/>
      <c r="L29" s="77">
        <f>H29*J29</f>
        <v>0</v>
      </c>
      <c r="M29" s="77"/>
      <c r="N29" s="78">
        <f>L29+M29</f>
        <v>0</v>
      </c>
    </row>
    <row r="30" spans="1:14" ht="15" thickTop="1" x14ac:dyDescent="0.3">
      <c r="A30" s="85">
        <v>4</v>
      </c>
      <c r="B30" s="62" t="s">
        <v>99</v>
      </c>
      <c r="C30" s="48" t="s">
        <v>100</v>
      </c>
      <c r="D30" s="63"/>
      <c r="E30" s="50"/>
      <c r="F30" s="80">
        <f>(10.45*4)+1.3</f>
        <v>43.099999999999994</v>
      </c>
      <c r="G30" s="50" t="s">
        <v>80</v>
      </c>
      <c r="H30" s="65">
        <f>F30*2</f>
        <v>86.199999999999989</v>
      </c>
      <c r="I30" s="50" t="s">
        <v>80</v>
      </c>
      <c r="J30" s="50"/>
      <c r="K30" s="186"/>
      <c r="L30" s="52"/>
      <c r="M30" s="52">
        <f t="shared" si="0"/>
        <v>0</v>
      </c>
      <c r="N30" s="53">
        <f>L30+M30</f>
        <v>0</v>
      </c>
    </row>
    <row r="31" spans="1:14" x14ac:dyDescent="0.2">
      <c r="A31" s="79"/>
      <c r="B31" s="30" t="s">
        <v>101</v>
      </c>
      <c r="C31" s="31" t="s">
        <v>102</v>
      </c>
      <c r="D31" s="67"/>
      <c r="E31" s="33"/>
      <c r="F31" s="68"/>
      <c r="G31" s="33"/>
      <c r="H31" s="69"/>
      <c r="I31" s="33"/>
      <c r="J31" s="33"/>
      <c r="K31" s="33"/>
      <c r="L31" s="35"/>
      <c r="M31" s="35"/>
      <c r="N31" s="36"/>
    </row>
    <row r="32" spans="1:14" ht="14.4" x14ac:dyDescent="0.3">
      <c r="A32" s="79"/>
      <c r="B32" s="30"/>
      <c r="C32" s="48" t="s">
        <v>103</v>
      </c>
      <c r="D32" s="49"/>
      <c r="E32" s="50">
        <v>200</v>
      </c>
      <c r="F32" s="80">
        <f>F30</f>
        <v>43.099999999999994</v>
      </c>
      <c r="G32" s="50" t="s">
        <v>80</v>
      </c>
      <c r="H32" s="65">
        <f>ROUND(((E32*F32)/1000),0)</f>
        <v>9</v>
      </c>
      <c r="I32" s="50" t="s">
        <v>66</v>
      </c>
      <c r="J32" s="186"/>
      <c r="K32" s="186"/>
      <c r="L32" s="52">
        <f>H32*J32</f>
        <v>0</v>
      </c>
      <c r="M32" s="26">
        <f t="shared" si="0"/>
        <v>0</v>
      </c>
      <c r="N32" s="53">
        <f>L32+M32</f>
        <v>0</v>
      </c>
    </row>
    <row r="33" spans="1:14" x14ac:dyDescent="0.2">
      <c r="A33" s="79"/>
      <c r="B33" s="30"/>
      <c r="C33" s="66" t="s">
        <v>86</v>
      </c>
      <c r="D33" s="33"/>
      <c r="E33" s="33"/>
      <c r="F33" s="68"/>
      <c r="G33" s="33"/>
      <c r="H33" s="69"/>
      <c r="I33" s="33"/>
      <c r="J33" s="33"/>
      <c r="K33" s="33"/>
      <c r="L33" s="35"/>
      <c r="M33" s="35"/>
      <c r="N33" s="36"/>
    </row>
    <row r="34" spans="1:14" ht="14.4" x14ac:dyDescent="0.3">
      <c r="A34" s="79"/>
      <c r="B34" s="30" t="s">
        <v>104</v>
      </c>
      <c r="C34" s="43" t="s">
        <v>105</v>
      </c>
      <c r="D34" s="44"/>
      <c r="E34" s="45">
        <v>200</v>
      </c>
      <c r="F34" s="64">
        <f>F32</f>
        <v>43.099999999999994</v>
      </c>
      <c r="G34" s="45" t="s">
        <v>80</v>
      </c>
      <c r="H34" s="71">
        <f>ROUND((((E34*F34)/1000))*2,0)</f>
        <v>17</v>
      </c>
      <c r="I34" s="45" t="s">
        <v>66</v>
      </c>
      <c r="J34" s="185"/>
      <c r="K34" s="185"/>
      <c r="L34" s="26">
        <f>H34*J34</f>
        <v>0</v>
      </c>
      <c r="M34" s="26">
        <f t="shared" si="0"/>
        <v>0</v>
      </c>
      <c r="N34" s="47">
        <f>L34+M34</f>
        <v>0</v>
      </c>
    </row>
    <row r="35" spans="1:14" x14ac:dyDescent="0.2">
      <c r="A35" s="79"/>
      <c r="B35" s="30" t="s">
        <v>106</v>
      </c>
      <c r="C35" s="31" t="s">
        <v>88</v>
      </c>
      <c r="D35" s="32"/>
      <c r="E35" s="33"/>
      <c r="F35" s="68"/>
      <c r="G35" s="33"/>
      <c r="H35" s="69"/>
      <c r="I35" s="33"/>
      <c r="J35" s="33"/>
      <c r="K35" s="33"/>
      <c r="L35" s="35"/>
      <c r="M35" s="35"/>
      <c r="N35" s="36"/>
    </row>
    <row r="36" spans="1:14" ht="15" thickBot="1" x14ac:dyDescent="0.35">
      <c r="A36" s="83"/>
      <c r="B36" s="55"/>
      <c r="C36" s="72" t="s">
        <v>73</v>
      </c>
      <c r="D36" s="84"/>
      <c r="E36" s="74"/>
      <c r="F36" s="75">
        <f>F32</f>
        <v>43.099999999999994</v>
      </c>
      <c r="G36" s="74" t="s">
        <v>80</v>
      </c>
      <c r="H36" s="76">
        <v>500</v>
      </c>
      <c r="I36" s="74" t="s">
        <v>35</v>
      </c>
      <c r="J36" s="187"/>
      <c r="K36" s="74"/>
      <c r="L36" s="77">
        <f>H36*J36</f>
        <v>0</v>
      </c>
      <c r="M36" s="77"/>
      <c r="N36" s="78">
        <f>L36+M36</f>
        <v>0</v>
      </c>
    </row>
    <row r="37" spans="1:14" ht="15" thickTop="1" x14ac:dyDescent="0.3">
      <c r="A37" s="85">
        <v>5</v>
      </c>
      <c r="B37" s="62" t="s">
        <v>107</v>
      </c>
      <c r="C37" s="48" t="s">
        <v>108</v>
      </c>
      <c r="D37" s="63"/>
      <c r="E37" s="50"/>
      <c r="F37" s="80">
        <f>4.6+0.8</f>
        <v>5.3999999999999995</v>
      </c>
      <c r="G37" s="50" t="s">
        <v>80</v>
      </c>
      <c r="H37" s="65">
        <f>F37</f>
        <v>5.3999999999999995</v>
      </c>
      <c r="I37" s="50" t="s">
        <v>80</v>
      </c>
      <c r="J37" s="50"/>
      <c r="K37" s="186"/>
      <c r="L37" s="52"/>
      <c r="M37" s="52">
        <f t="shared" si="0"/>
        <v>0</v>
      </c>
      <c r="N37" s="53">
        <f>L37+M37</f>
        <v>0</v>
      </c>
    </row>
    <row r="38" spans="1:14" x14ac:dyDescent="0.2">
      <c r="A38" s="79"/>
      <c r="B38" s="30" t="s">
        <v>109</v>
      </c>
      <c r="C38" s="31" t="s">
        <v>110</v>
      </c>
      <c r="D38" s="67"/>
      <c r="E38" s="33"/>
      <c r="F38" s="68"/>
      <c r="G38" s="33"/>
      <c r="H38" s="69"/>
      <c r="I38" s="33"/>
      <c r="J38" s="33"/>
      <c r="K38" s="33"/>
      <c r="L38" s="35"/>
      <c r="M38" s="52"/>
      <c r="N38" s="36"/>
    </row>
    <row r="39" spans="1:14" ht="14.4" x14ac:dyDescent="0.3">
      <c r="A39" s="79"/>
      <c r="B39" s="30"/>
      <c r="C39" s="43" t="s">
        <v>107</v>
      </c>
      <c r="D39" s="70"/>
      <c r="E39" s="45">
        <v>333</v>
      </c>
      <c r="F39" s="64">
        <f>F37</f>
        <v>5.3999999999999995</v>
      </c>
      <c r="G39" s="45" t="s">
        <v>80</v>
      </c>
      <c r="H39" s="71">
        <f>ROUND(((E39*F39)/1000),0)</f>
        <v>2</v>
      </c>
      <c r="I39" s="45" t="s">
        <v>66</v>
      </c>
      <c r="J39" s="185"/>
      <c r="K39" s="185"/>
      <c r="L39" s="26">
        <f>H39*J39</f>
        <v>0</v>
      </c>
      <c r="M39" s="26">
        <f t="shared" si="0"/>
        <v>0</v>
      </c>
      <c r="N39" s="47">
        <f>L39+M39</f>
        <v>0</v>
      </c>
    </row>
    <row r="40" spans="1:14" x14ac:dyDescent="0.2">
      <c r="A40" s="79"/>
      <c r="B40" s="30"/>
      <c r="C40" s="66" t="s">
        <v>86</v>
      </c>
      <c r="D40" s="67"/>
      <c r="E40" s="33"/>
      <c r="F40" s="68"/>
      <c r="G40" s="33"/>
      <c r="H40" s="69"/>
      <c r="I40" s="33"/>
      <c r="J40" s="33"/>
      <c r="K40" s="33"/>
      <c r="L40" s="35"/>
      <c r="M40" s="35"/>
      <c r="N40" s="36"/>
    </row>
    <row r="41" spans="1:14" ht="14.4" x14ac:dyDescent="0.3">
      <c r="A41" s="29"/>
      <c r="B41" s="30" t="s">
        <v>90</v>
      </c>
      <c r="C41" s="48" t="s">
        <v>87</v>
      </c>
      <c r="D41" s="63"/>
      <c r="E41" s="50">
        <v>250</v>
      </c>
      <c r="F41" s="80">
        <f>F37</f>
        <v>5.3999999999999995</v>
      </c>
      <c r="G41" s="50" t="s">
        <v>80</v>
      </c>
      <c r="H41" s="65">
        <v>1</v>
      </c>
      <c r="I41" s="50" t="s">
        <v>66</v>
      </c>
      <c r="J41" s="186"/>
      <c r="K41" s="186"/>
      <c r="L41" s="52">
        <f>H41*J41</f>
        <v>0</v>
      </c>
      <c r="M41" s="26">
        <f t="shared" si="0"/>
        <v>0</v>
      </c>
      <c r="N41" s="53">
        <f>L41+M41</f>
        <v>0</v>
      </c>
    </row>
    <row r="42" spans="1:14" x14ac:dyDescent="0.2">
      <c r="A42" s="29"/>
      <c r="B42" s="30"/>
      <c r="C42" s="31" t="s">
        <v>88</v>
      </c>
      <c r="D42" s="67"/>
      <c r="E42" s="33"/>
      <c r="F42" s="68"/>
      <c r="G42" s="33"/>
      <c r="H42" s="69"/>
      <c r="I42" s="33"/>
      <c r="J42" s="33"/>
      <c r="K42" s="33"/>
      <c r="L42" s="35"/>
      <c r="M42" s="35"/>
      <c r="N42" s="36"/>
    </row>
    <row r="43" spans="1:14" ht="15" thickBot="1" x14ac:dyDescent="0.35">
      <c r="A43" s="83"/>
      <c r="B43" s="55"/>
      <c r="C43" s="86" t="s">
        <v>73</v>
      </c>
      <c r="D43" s="87"/>
      <c r="E43" s="58"/>
      <c r="F43" s="88">
        <f>F37</f>
        <v>5.3999999999999995</v>
      </c>
      <c r="G43" s="58" t="s">
        <v>80</v>
      </c>
      <c r="H43" s="89">
        <f>ROUND(F43*10*2,0)</f>
        <v>108</v>
      </c>
      <c r="I43" s="58" t="s">
        <v>35</v>
      </c>
      <c r="J43" s="188"/>
      <c r="K43" s="58"/>
      <c r="L43" s="60">
        <f>H43*J43</f>
        <v>0</v>
      </c>
      <c r="M43" s="77"/>
      <c r="N43" s="61">
        <f>L43+M43</f>
        <v>0</v>
      </c>
    </row>
    <row r="44" spans="1:14" ht="15" thickTop="1" x14ac:dyDescent="0.3">
      <c r="A44" s="85">
        <v>6</v>
      </c>
      <c r="B44" s="62" t="s">
        <v>111</v>
      </c>
      <c r="C44" s="48" t="s">
        <v>108</v>
      </c>
      <c r="D44" s="63"/>
      <c r="E44" s="50"/>
      <c r="F44" s="80">
        <f>3.8+1.3+1.3+0.6</f>
        <v>6.9999999999999991</v>
      </c>
      <c r="G44" s="50" t="s">
        <v>80</v>
      </c>
      <c r="H44" s="65">
        <f>F44</f>
        <v>6.9999999999999991</v>
      </c>
      <c r="I44" s="50" t="s">
        <v>80</v>
      </c>
      <c r="J44" s="50"/>
      <c r="K44" s="186"/>
      <c r="L44" s="90"/>
      <c r="M44" s="52">
        <f t="shared" si="0"/>
        <v>0</v>
      </c>
      <c r="N44" s="91">
        <f>L44+M44</f>
        <v>0</v>
      </c>
    </row>
    <row r="45" spans="1:14" x14ac:dyDescent="0.2">
      <c r="A45" s="79"/>
      <c r="B45" s="30" t="s">
        <v>112</v>
      </c>
      <c r="C45" s="31" t="s">
        <v>113</v>
      </c>
      <c r="D45" s="67"/>
      <c r="E45" s="33"/>
      <c r="F45" s="68"/>
      <c r="G45" s="33"/>
      <c r="H45" s="69"/>
      <c r="I45" s="33"/>
      <c r="J45" s="33"/>
      <c r="K45" s="33"/>
      <c r="L45" s="92"/>
      <c r="M45" s="35"/>
      <c r="N45" s="93"/>
    </row>
    <row r="46" spans="1:14" ht="14.4" x14ac:dyDescent="0.3">
      <c r="A46" s="79"/>
      <c r="B46" s="30"/>
      <c r="C46" s="43" t="s">
        <v>107</v>
      </c>
      <c r="D46" s="70"/>
      <c r="E46" s="45">
        <v>150</v>
      </c>
      <c r="F46" s="64">
        <f>F44</f>
        <v>6.9999999999999991</v>
      </c>
      <c r="G46" s="45" t="s">
        <v>80</v>
      </c>
      <c r="H46" s="71">
        <f>ROUND(((E46*F46)/1000),2)</f>
        <v>1.05</v>
      </c>
      <c r="I46" s="45" t="s">
        <v>66</v>
      </c>
      <c r="J46" s="185"/>
      <c r="K46" s="185"/>
      <c r="L46" s="94">
        <f>H46*J46</f>
        <v>0</v>
      </c>
      <c r="M46" s="26">
        <f t="shared" si="0"/>
        <v>0</v>
      </c>
      <c r="N46" s="95">
        <f>L46+M46</f>
        <v>0</v>
      </c>
    </row>
    <row r="47" spans="1:14" x14ac:dyDescent="0.2">
      <c r="A47" s="79"/>
      <c r="B47" s="30"/>
      <c r="C47" s="66" t="s">
        <v>86</v>
      </c>
      <c r="D47" s="67"/>
      <c r="E47" s="33"/>
      <c r="F47" s="68"/>
      <c r="G47" s="33"/>
      <c r="H47" s="69"/>
      <c r="I47" s="33"/>
      <c r="J47" s="33"/>
      <c r="K47" s="33"/>
      <c r="L47" s="92"/>
      <c r="M47" s="35"/>
      <c r="N47" s="93"/>
    </row>
    <row r="48" spans="1:14" ht="15" thickBot="1" x14ac:dyDescent="0.35">
      <c r="A48" s="83"/>
      <c r="B48" s="55"/>
      <c r="C48" s="86" t="s">
        <v>73</v>
      </c>
      <c r="D48" s="87"/>
      <c r="E48" s="58"/>
      <c r="F48" s="88">
        <f>F44</f>
        <v>6.9999999999999991</v>
      </c>
      <c r="G48" s="58" t="s">
        <v>80</v>
      </c>
      <c r="H48" s="89">
        <v>200</v>
      </c>
      <c r="I48" s="58" t="s">
        <v>35</v>
      </c>
      <c r="J48" s="188"/>
      <c r="K48" s="58"/>
      <c r="L48" s="60">
        <f>H48*J48</f>
        <v>0</v>
      </c>
      <c r="M48" s="77"/>
      <c r="N48" s="61">
        <f>L48+M48</f>
        <v>0</v>
      </c>
    </row>
    <row r="49" spans="1:14" ht="15" thickTop="1" x14ac:dyDescent="0.3">
      <c r="A49" s="85">
        <v>7</v>
      </c>
      <c r="B49" s="62" t="s">
        <v>114</v>
      </c>
      <c r="C49" s="48" t="s">
        <v>108</v>
      </c>
      <c r="D49" s="63"/>
      <c r="E49" s="50"/>
      <c r="F49" s="80">
        <v>7.1</v>
      </c>
      <c r="G49" s="50" t="s">
        <v>80</v>
      </c>
      <c r="H49" s="65">
        <f>F49</f>
        <v>7.1</v>
      </c>
      <c r="I49" s="50" t="s">
        <v>80</v>
      </c>
      <c r="J49" s="50"/>
      <c r="K49" s="186"/>
      <c r="L49" s="52"/>
      <c r="M49" s="52">
        <f t="shared" si="0"/>
        <v>0</v>
      </c>
      <c r="N49" s="53">
        <f>L49+M49</f>
        <v>0</v>
      </c>
    </row>
    <row r="50" spans="1:14" x14ac:dyDescent="0.2">
      <c r="A50" s="79"/>
      <c r="B50" s="30" t="s">
        <v>112</v>
      </c>
      <c r="C50" s="31" t="s">
        <v>115</v>
      </c>
      <c r="D50" s="67"/>
      <c r="E50" s="33"/>
      <c r="F50" s="68"/>
      <c r="G50" s="33"/>
      <c r="H50" s="69"/>
      <c r="I50" s="33"/>
      <c r="J50" s="33"/>
      <c r="K50" s="33"/>
      <c r="L50" s="35"/>
      <c r="M50" s="35"/>
      <c r="N50" s="36"/>
    </row>
    <row r="51" spans="1:14" ht="14.4" x14ac:dyDescent="0.3">
      <c r="A51" s="79"/>
      <c r="B51" s="30"/>
      <c r="C51" s="43" t="s">
        <v>116</v>
      </c>
      <c r="D51" s="70"/>
      <c r="E51" s="45">
        <v>150</v>
      </c>
      <c r="F51" s="64">
        <v>7.1</v>
      </c>
      <c r="G51" s="45" t="s">
        <v>80</v>
      </c>
      <c r="H51" s="71">
        <f>ROUND(((E51*F51)/1000),2)</f>
        <v>1.07</v>
      </c>
      <c r="I51" s="45" t="s">
        <v>66</v>
      </c>
      <c r="J51" s="185"/>
      <c r="K51" s="185"/>
      <c r="L51" s="26">
        <f>H51*J51</f>
        <v>0</v>
      </c>
      <c r="M51" s="26">
        <f t="shared" si="0"/>
        <v>0</v>
      </c>
      <c r="N51" s="47">
        <f>L51+M51</f>
        <v>0</v>
      </c>
    </row>
    <row r="52" spans="1:14" x14ac:dyDescent="0.2">
      <c r="A52" s="79"/>
      <c r="B52" s="30"/>
      <c r="C52" s="66" t="s">
        <v>86</v>
      </c>
      <c r="D52" s="67"/>
      <c r="E52" s="33"/>
      <c r="F52" s="68"/>
      <c r="G52" s="33"/>
      <c r="H52" s="69"/>
      <c r="I52" s="33"/>
      <c r="J52" s="33"/>
      <c r="K52" s="33"/>
      <c r="L52" s="35"/>
      <c r="M52" s="35"/>
      <c r="N52" s="36"/>
    </row>
    <row r="53" spans="1:14" ht="14.4" x14ac:dyDescent="0.3">
      <c r="A53" s="96"/>
      <c r="B53" s="97" t="s">
        <v>117</v>
      </c>
      <c r="C53" s="98" t="s">
        <v>118</v>
      </c>
      <c r="D53" s="99" t="s">
        <v>112</v>
      </c>
      <c r="E53" s="100">
        <v>100</v>
      </c>
      <c r="F53" s="64">
        <v>8</v>
      </c>
      <c r="G53" s="45" t="s">
        <v>80</v>
      </c>
      <c r="H53" s="71">
        <f>ROUND(((E53*F53)/1000),2)</f>
        <v>0.8</v>
      </c>
      <c r="I53" s="45" t="s">
        <v>66</v>
      </c>
      <c r="J53" s="185"/>
      <c r="K53" s="189"/>
      <c r="L53" s="101">
        <f>H53*J53</f>
        <v>0</v>
      </c>
      <c r="M53" s="26">
        <f t="shared" si="0"/>
        <v>0</v>
      </c>
      <c r="N53" s="102">
        <f>L53+M53</f>
        <v>0</v>
      </c>
    </row>
    <row r="54" spans="1:14" x14ac:dyDescent="0.2">
      <c r="A54" s="96"/>
      <c r="B54" s="97"/>
      <c r="C54" s="103" t="s">
        <v>119</v>
      </c>
      <c r="D54" s="104"/>
      <c r="E54" s="104"/>
      <c r="F54" s="104"/>
      <c r="G54" s="104"/>
      <c r="H54" s="105"/>
      <c r="I54" s="104"/>
      <c r="J54" s="104"/>
      <c r="K54" s="104"/>
      <c r="L54" s="106" t="s">
        <v>112</v>
      </c>
      <c r="M54" s="35"/>
      <c r="N54" s="107"/>
    </row>
    <row r="55" spans="1:14" ht="14.4" x14ac:dyDescent="0.3">
      <c r="A55" s="96"/>
      <c r="B55" s="97"/>
      <c r="C55" s="98" t="s">
        <v>120</v>
      </c>
      <c r="D55" s="99" t="s">
        <v>112</v>
      </c>
      <c r="E55" s="100"/>
      <c r="F55" s="108">
        <v>8</v>
      </c>
      <c r="G55" s="108" t="s">
        <v>80</v>
      </c>
      <c r="H55" s="109">
        <f>F55</f>
        <v>8</v>
      </c>
      <c r="I55" s="108" t="s">
        <v>80</v>
      </c>
      <c r="J55" s="100"/>
      <c r="K55" s="189"/>
      <c r="L55" s="101"/>
      <c r="M55" s="26">
        <f t="shared" si="0"/>
        <v>0</v>
      </c>
      <c r="N55" s="102">
        <f>L55+M55</f>
        <v>0</v>
      </c>
    </row>
    <row r="56" spans="1:14" x14ac:dyDescent="0.2">
      <c r="A56" s="96"/>
      <c r="B56" s="97"/>
      <c r="C56" s="103" t="s">
        <v>121</v>
      </c>
      <c r="D56" s="104"/>
      <c r="E56" s="104"/>
      <c r="F56" s="104"/>
      <c r="G56" s="104"/>
      <c r="H56" s="105"/>
      <c r="I56" s="104"/>
      <c r="J56" s="104"/>
      <c r="K56" s="104"/>
      <c r="L56" s="106" t="s">
        <v>112</v>
      </c>
      <c r="M56" s="35"/>
      <c r="N56" s="107"/>
    </row>
    <row r="57" spans="1:14" ht="15" thickBot="1" x14ac:dyDescent="0.35">
      <c r="A57" s="83"/>
      <c r="B57" s="55"/>
      <c r="C57" s="86" t="s">
        <v>73</v>
      </c>
      <c r="D57" s="87"/>
      <c r="E57" s="58"/>
      <c r="F57" s="88">
        <f>F49</f>
        <v>7.1</v>
      </c>
      <c r="G57" s="58" t="s">
        <v>80</v>
      </c>
      <c r="H57" s="89">
        <v>200</v>
      </c>
      <c r="I57" s="58" t="s">
        <v>35</v>
      </c>
      <c r="J57" s="188"/>
      <c r="K57" s="58"/>
      <c r="L57" s="60">
        <f>H57*J57</f>
        <v>0</v>
      </c>
      <c r="M57" s="77"/>
      <c r="N57" s="61">
        <f>L57+M57</f>
        <v>0</v>
      </c>
    </row>
    <row r="58" spans="1:14" ht="15" thickTop="1" x14ac:dyDescent="0.3">
      <c r="A58" s="110">
        <v>8</v>
      </c>
      <c r="B58" s="111" t="s">
        <v>122</v>
      </c>
      <c r="C58" s="112" t="s">
        <v>123</v>
      </c>
      <c r="D58" s="113">
        <v>1111061</v>
      </c>
      <c r="E58" s="114">
        <v>33</v>
      </c>
      <c r="F58" s="114">
        <v>10</v>
      </c>
      <c r="G58" s="114" t="s">
        <v>80</v>
      </c>
      <c r="H58" s="115">
        <f>F58/3</f>
        <v>3.3333333333333335</v>
      </c>
      <c r="I58" s="114" t="s">
        <v>35</v>
      </c>
      <c r="J58" s="190"/>
      <c r="K58" s="190"/>
      <c r="L58" s="116">
        <f>H58*J58*3</f>
        <v>0</v>
      </c>
      <c r="M58" s="52">
        <f t="shared" si="0"/>
        <v>0</v>
      </c>
      <c r="N58" s="117">
        <f>L58+M58</f>
        <v>0</v>
      </c>
    </row>
    <row r="59" spans="1:14" x14ac:dyDescent="0.2">
      <c r="A59" s="118"/>
      <c r="B59" s="97" t="s">
        <v>124</v>
      </c>
      <c r="C59" s="103" t="s">
        <v>119</v>
      </c>
      <c r="D59" s="104"/>
      <c r="E59" s="104"/>
      <c r="F59" s="104"/>
      <c r="G59" s="104"/>
      <c r="H59" s="105"/>
      <c r="I59" s="104"/>
      <c r="J59" s="104"/>
      <c r="K59" s="104"/>
      <c r="L59" s="119" t="s">
        <v>112</v>
      </c>
      <c r="M59" s="35"/>
      <c r="N59" s="120"/>
    </row>
    <row r="60" spans="1:14" ht="14.4" x14ac:dyDescent="0.3">
      <c r="A60" s="96"/>
      <c r="B60" s="97"/>
      <c r="C60" s="98" t="s">
        <v>125</v>
      </c>
      <c r="D60" s="99">
        <v>1132241</v>
      </c>
      <c r="E60" s="100"/>
      <c r="F60" s="100">
        <v>1</v>
      </c>
      <c r="G60" s="100" t="s">
        <v>35</v>
      </c>
      <c r="H60" s="99">
        <f>F60</f>
        <v>1</v>
      </c>
      <c r="I60" s="100" t="s">
        <v>35</v>
      </c>
      <c r="J60" s="189"/>
      <c r="K60" s="189"/>
      <c r="L60" s="121">
        <f>H60*J60</f>
        <v>0</v>
      </c>
      <c r="M60" s="26">
        <f t="shared" si="0"/>
        <v>0</v>
      </c>
      <c r="N60" s="117">
        <f>L60+M60</f>
        <v>0</v>
      </c>
    </row>
    <row r="61" spans="1:14" x14ac:dyDescent="0.2">
      <c r="A61" s="96"/>
      <c r="B61" s="97" t="s">
        <v>126</v>
      </c>
      <c r="C61" s="103" t="s">
        <v>119</v>
      </c>
      <c r="D61" s="100"/>
      <c r="E61" s="100"/>
      <c r="F61" s="100"/>
      <c r="G61" s="100"/>
      <c r="H61" s="99"/>
      <c r="I61" s="100"/>
      <c r="J61" s="100"/>
      <c r="K61" s="100"/>
      <c r="L61" s="121" t="s">
        <v>112</v>
      </c>
      <c r="M61" s="35"/>
      <c r="N61" s="117"/>
    </row>
    <row r="62" spans="1:14" ht="14.4" x14ac:dyDescent="0.3">
      <c r="A62" s="96"/>
      <c r="B62" s="97"/>
      <c r="C62" s="122" t="s">
        <v>127</v>
      </c>
      <c r="D62" s="109">
        <v>1131026</v>
      </c>
      <c r="E62" s="108">
        <v>33</v>
      </c>
      <c r="F62" s="108">
        <v>1</v>
      </c>
      <c r="G62" s="108" t="s">
        <v>35</v>
      </c>
      <c r="H62" s="109">
        <f>F62</f>
        <v>1</v>
      </c>
      <c r="I62" s="108" t="s">
        <v>35</v>
      </c>
      <c r="J62" s="191"/>
      <c r="K62" s="191"/>
      <c r="L62" s="123">
        <f>H62*J62</f>
        <v>0</v>
      </c>
      <c r="M62" s="26">
        <f t="shared" si="0"/>
        <v>0</v>
      </c>
      <c r="N62" s="124">
        <f>L62+M62</f>
        <v>0</v>
      </c>
    </row>
    <row r="63" spans="1:14" x14ac:dyDescent="0.2">
      <c r="A63" s="96"/>
      <c r="B63" s="97" t="s">
        <v>128</v>
      </c>
      <c r="C63" s="103" t="s">
        <v>119</v>
      </c>
      <c r="D63" s="104"/>
      <c r="E63" s="104"/>
      <c r="F63" s="104"/>
      <c r="G63" s="104"/>
      <c r="H63" s="105"/>
      <c r="I63" s="104"/>
      <c r="J63" s="104"/>
      <c r="K63" s="104"/>
      <c r="L63" s="119" t="s">
        <v>112</v>
      </c>
      <c r="M63" s="35"/>
      <c r="N63" s="120"/>
    </row>
    <row r="64" spans="1:14" ht="14.4" x14ac:dyDescent="0.3">
      <c r="A64" s="96"/>
      <c r="B64" s="97"/>
      <c r="C64" s="98" t="s">
        <v>129</v>
      </c>
      <c r="D64" s="109">
        <v>1131083</v>
      </c>
      <c r="E64" s="100">
        <v>33</v>
      </c>
      <c r="F64" s="108">
        <v>1</v>
      </c>
      <c r="G64" s="108" t="s">
        <v>35</v>
      </c>
      <c r="H64" s="109">
        <f>F64</f>
        <v>1</v>
      </c>
      <c r="I64" s="108" t="s">
        <v>35</v>
      </c>
      <c r="J64" s="189"/>
      <c r="K64" s="189"/>
      <c r="L64" s="121">
        <f>H64*J64</f>
        <v>0</v>
      </c>
      <c r="M64" s="26">
        <f t="shared" si="0"/>
        <v>0</v>
      </c>
      <c r="N64" s="117">
        <f>L64+M64</f>
        <v>0</v>
      </c>
    </row>
    <row r="65" spans="1:14" x14ac:dyDescent="0.2">
      <c r="A65" s="96"/>
      <c r="B65" s="97"/>
      <c r="C65" s="103" t="s">
        <v>119</v>
      </c>
      <c r="D65" s="104"/>
      <c r="E65" s="104"/>
      <c r="F65" s="104"/>
      <c r="G65" s="104"/>
      <c r="H65" s="105"/>
      <c r="I65" s="104"/>
      <c r="J65" s="104"/>
      <c r="K65" s="104"/>
      <c r="L65" s="119" t="s">
        <v>112</v>
      </c>
      <c r="M65" s="35"/>
      <c r="N65" s="120"/>
    </row>
    <row r="66" spans="1:14" ht="14.4" x14ac:dyDescent="0.3">
      <c r="A66" s="96"/>
      <c r="B66" s="97"/>
      <c r="C66" s="98" t="s">
        <v>130</v>
      </c>
      <c r="D66" s="109">
        <v>1115319</v>
      </c>
      <c r="E66" s="100">
        <v>33</v>
      </c>
      <c r="F66" s="108">
        <v>3</v>
      </c>
      <c r="G66" s="108" t="s">
        <v>35</v>
      </c>
      <c r="H66" s="109">
        <f>F66</f>
        <v>3</v>
      </c>
      <c r="I66" s="108" t="s">
        <v>35</v>
      </c>
      <c r="J66" s="189"/>
      <c r="K66" s="189"/>
      <c r="L66" s="121">
        <f>H66*J66</f>
        <v>0</v>
      </c>
      <c r="M66" s="26">
        <f t="shared" si="0"/>
        <v>0</v>
      </c>
      <c r="N66" s="117">
        <f>L66+M66</f>
        <v>0</v>
      </c>
    </row>
    <row r="67" spans="1:14" x14ac:dyDescent="0.2">
      <c r="A67" s="96"/>
      <c r="B67" s="97" t="s">
        <v>131</v>
      </c>
      <c r="C67" s="103" t="s">
        <v>132</v>
      </c>
      <c r="D67" s="104"/>
      <c r="E67" s="104"/>
      <c r="F67" s="104"/>
      <c r="G67" s="104"/>
      <c r="H67" s="105"/>
      <c r="I67" s="104"/>
      <c r="J67" s="104"/>
      <c r="K67" s="104"/>
      <c r="L67" s="119" t="s">
        <v>112</v>
      </c>
      <c r="M67" s="35"/>
      <c r="N67" s="120"/>
    </row>
    <row r="68" spans="1:14" ht="14.4" x14ac:dyDescent="0.3">
      <c r="A68" s="96"/>
      <c r="B68" s="97"/>
      <c r="C68" s="98" t="s">
        <v>133</v>
      </c>
      <c r="D68" s="99">
        <v>1151021</v>
      </c>
      <c r="E68" s="100">
        <v>33</v>
      </c>
      <c r="F68" s="108">
        <v>4</v>
      </c>
      <c r="G68" s="108" t="s">
        <v>35</v>
      </c>
      <c r="H68" s="109">
        <f>F68</f>
        <v>4</v>
      </c>
      <c r="I68" s="108" t="s">
        <v>35</v>
      </c>
      <c r="J68" s="189"/>
      <c r="K68" s="189"/>
      <c r="L68" s="121">
        <f>H68*J68</f>
        <v>0</v>
      </c>
      <c r="M68" s="26">
        <f t="shared" si="0"/>
        <v>0</v>
      </c>
      <c r="N68" s="117">
        <f>L68+M68</f>
        <v>0</v>
      </c>
    </row>
    <row r="69" spans="1:14" x14ac:dyDescent="0.2">
      <c r="A69" s="96"/>
      <c r="B69" s="97"/>
      <c r="C69" s="103" t="s">
        <v>132</v>
      </c>
      <c r="D69" s="104"/>
      <c r="E69" s="104"/>
      <c r="F69" s="104"/>
      <c r="G69" s="104"/>
      <c r="H69" s="105"/>
      <c r="I69" s="104"/>
      <c r="J69" s="104"/>
      <c r="K69" s="104"/>
      <c r="L69" s="119" t="s">
        <v>112</v>
      </c>
      <c r="M69" s="35"/>
      <c r="N69" s="120"/>
    </row>
    <row r="70" spans="1:14" ht="14.4" x14ac:dyDescent="0.3">
      <c r="A70" s="96"/>
      <c r="B70" s="97"/>
      <c r="C70" s="98" t="s">
        <v>134</v>
      </c>
      <c r="D70" s="99">
        <v>4351084</v>
      </c>
      <c r="E70" s="100">
        <v>33</v>
      </c>
      <c r="F70" s="108">
        <v>12</v>
      </c>
      <c r="G70" s="108" t="s">
        <v>35</v>
      </c>
      <c r="H70" s="109">
        <f>F70</f>
        <v>12</v>
      </c>
      <c r="I70" s="108" t="s">
        <v>35</v>
      </c>
      <c r="J70" s="189"/>
      <c r="K70" s="189"/>
      <c r="L70" s="121">
        <f>H70*J70</f>
        <v>0</v>
      </c>
      <c r="M70" s="26">
        <f t="shared" si="0"/>
        <v>0</v>
      </c>
      <c r="N70" s="117">
        <f>L70+M70</f>
        <v>0</v>
      </c>
    </row>
    <row r="71" spans="1:14" x14ac:dyDescent="0.2">
      <c r="A71" s="96"/>
      <c r="B71" s="97"/>
      <c r="C71" s="103" t="s">
        <v>119</v>
      </c>
      <c r="D71" s="100"/>
      <c r="E71" s="100"/>
      <c r="F71" s="104"/>
      <c r="G71" s="104"/>
      <c r="H71" s="105"/>
      <c r="I71" s="104"/>
      <c r="J71" s="100"/>
      <c r="K71" s="100"/>
      <c r="L71" s="121" t="s">
        <v>112</v>
      </c>
      <c r="M71" s="35"/>
      <c r="N71" s="117"/>
    </row>
    <row r="72" spans="1:14" ht="15" thickBot="1" x14ac:dyDescent="0.35">
      <c r="A72" s="125"/>
      <c r="B72" s="126"/>
      <c r="C72" s="127" t="s">
        <v>135</v>
      </c>
      <c r="D72" s="128"/>
      <c r="E72" s="129"/>
      <c r="F72" s="129">
        <v>24</v>
      </c>
      <c r="G72" s="129" t="s">
        <v>35</v>
      </c>
      <c r="H72" s="128">
        <f>F72*3</f>
        <v>72</v>
      </c>
      <c r="I72" s="129" t="s">
        <v>35</v>
      </c>
      <c r="J72" s="192"/>
      <c r="K72" s="129"/>
      <c r="L72" s="130">
        <f>H72*J72</f>
        <v>0</v>
      </c>
      <c r="M72" s="77"/>
      <c r="N72" s="131">
        <f>L72+M72</f>
        <v>0</v>
      </c>
    </row>
    <row r="73" spans="1:14" ht="15" thickTop="1" x14ac:dyDescent="0.3">
      <c r="A73" s="85">
        <v>9</v>
      </c>
      <c r="B73" s="132" t="s">
        <v>136</v>
      </c>
      <c r="C73" s="133" t="s">
        <v>137</v>
      </c>
      <c r="D73" s="134">
        <v>1112597</v>
      </c>
      <c r="E73" s="135">
        <v>800</v>
      </c>
      <c r="F73" s="135">
        <v>53</v>
      </c>
      <c r="G73" s="135" t="s">
        <v>80</v>
      </c>
      <c r="H73" s="136">
        <f>F73/3</f>
        <v>17.666666666666668</v>
      </c>
      <c r="I73" s="45" t="s">
        <v>35</v>
      </c>
      <c r="J73" s="193"/>
      <c r="K73" s="193"/>
      <c r="L73" s="137">
        <f>(H73*3)*J73</f>
        <v>0</v>
      </c>
      <c r="M73" s="52">
        <f t="shared" ref="M73:M112" si="1">F73*K73</f>
        <v>0</v>
      </c>
      <c r="N73" s="53">
        <f>L73+M73</f>
        <v>0</v>
      </c>
    </row>
    <row r="74" spans="1:14" x14ac:dyDescent="0.2">
      <c r="A74" s="79"/>
      <c r="B74" s="138" t="s">
        <v>112</v>
      </c>
      <c r="C74" s="66" t="s">
        <v>119</v>
      </c>
      <c r="D74" s="67"/>
      <c r="E74" s="33"/>
      <c r="F74" s="33"/>
      <c r="G74" s="33"/>
      <c r="H74" s="34"/>
      <c r="I74" s="33"/>
      <c r="J74" s="33"/>
      <c r="K74" s="33"/>
      <c r="L74" s="35"/>
      <c r="M74" s="35"/>
      <c r="N74" s="36"/>
    </row>
    <row r="75" spans="1:14" ht="14.4" x14ac:dyDescent="0.3">
      <c r="A75" s="79"/>
      <c r="B75" s="138"/>
      <c r="C75" s="62" t="s">
        <v>138</v>
      </c>
      <c r="D75" s="63"/>
      <c r="E75" s="50">
        <v>100</v>
      </c>
      <c r="F75" s="50">
        <v>4</v>
      </c>
      <c r="G75" s="50" t="s">
        <v>35</v>
      </c>
      <c r="H75" s="51">
        <f>F75</f>
        <v>4</v>
      </c>
      <c r="I75" s="50" t="s">
        <v>35</v>
      </c>
      <c r="J75" s="186"/>
      <c r="K75" s="186"/>
      <c r="L75" s="52">
        <f>H75*J75</f>
        <v>0</v>
      </c>
      <c r="M75" s="26">
        <f t="shared" si="1"/>
        <v>0</v>
      </c>
      <c r="N75" s="53">
        <f>L75+M75</f>
        <v>0</v>
      </c>
    </row>
    <row r="76" spans="1:14" x14ac:dyDescent="0.2">
      <c r="A76" s="79"/>
      <c r="B76" s="138"/>
      <c r="C76" s="66" t="s">
        <v>86</v>
      </c>
      <c r="D76" s="67"/>
      <c r="E76" s="33"/>
      <c r="F76" s="33"/>
      <c r="G76" s="33"/>
      <c r="H76" s="34"/>
      <c r="I76" s="33"/>
      <c r="J76" s="33"/>
      <c r="K76" s="33"/>
      <c r="L76" s="35" t="s">
        <v>112</v>
      </c>
      <c r="M76" s="35"/>
      <c r="N76" s="36"/>
    </row>
    <row r="77" spans="1:14" ht="14.4" x14ac:dyDescent="0.3">
      <c r="A77" s="79"/>
      <c r="B77" s="138"/>
      <c r="C77" s="139" t="s">
        <v>139</v>
      </c>
      <c r="D77" s="70"/>
      <c r="E77" s="45">
        <v>500</v>
      </c>
      <c r="F77" s="45">
        <v>4</v>
      </c>
      <c r="G77" s="45" t="s">
        <v>35</v>
      </c>
      <c r="H77" s="46">
        <f>F77</f>
        <v>4</v>
      </c>
      <c r="I77" s="45" t="s">
        <v>35</v>
      </c>
      <c r="J77" s="185"/>
      <c r="K77" s="185"/>
      <c r="L77" s="26">
        <f>H77*J77</f>
        <v>0</v>
      </c>
      <c r="M77" s="26">
        <f t="shared" si="1"/>
        <v>0</v>
      </c>
      <c r="N77" s="47">
        <f>L77+M77</f>
        <v>0</v>
      </c>
    </row>
    <row r="78" spans="1:14" x14ac:dyDescent="0.2">
      <c r="A78" s="79"/>
      <c r="B78" s="30"/>
      <c r="C78" s="66" t="s">
        <v>119</v>
      </c>
      <c r="D78" s="67"/>
      <c r="E78" s="33"/>
      <c r="F78" s="33"/>
      <c r="G78" s="33"/>
      <c r="H78" s="34"/>
      <c r="I78" s="33"/>
      <c r="J78" s="33"/>
      <c r="K78" s="33"/>
      <c r="L78" s="35" t="s">
        <v>112</v>
      </c>
      <c r="M78" s="35"/>
      <c r="N78" s="36"/>
    </row>
    <row r="79" spans="1:14" ht="14.4" x14ac:dyDescent="0.3">
      <c r="A79" s="96"/>
      <c r="B79" s="97" t="s">
        <v>131</v>
      </c>
      <c r="C79" s="122" t="s">
        <v>140</v>
      </c>
      <c r="D79" s="109">
        <v>1335000</v>
      </c>
      <c r="E79" s="108">
        <v>33</v>
      </c>
      <c r="F79" s="108">
        <v>60</v>
      </c>
      <c r="G79" s="108" t="s">
        <v>35</v>
      </c>
      <c r="H79" s="109">
        <f>F79</f>
        <v>60</v>
      </c>
      <c r="I79" s="108" t="s">
        <v>35</v>
      </c>
      <c r="J79" s="191"/>
      <c r="K79" s="191"/>
      <c r="L79" s="140">
        <f>H79*J79</f>
        <v>0</v>
      </c>
      <c r="M79" s="26">
        <f t="shared" si="1"/>
        <v>0</v>
      </c>
      <c r="N79" s="141">
        <f>L79+M79</f>
        <v>0</v>
      </c>
    </row>
    <row r="80" spans="1:14" x14ac:dyDescent="0.2">
      <c r="A80" s="96"/>
      <c r="B80" s="97"/>
      <c r="C80" s="103" t="s">
        <v>119</v>
      </c>
      <c r="D80" s="104"/>
      <c r="E80" s="104"/>
      <c r="F80" s="104"/>
      <c r="G80" s="104"/>
      <c r="H80" s="105"/>
      <c r="I80" s="104"/>
      <c r="J80" s="104"/>
      <c r="K80" s="104"/>
      <c r="L80" s="106" t="s">
        <v>112</v>
      </c>
      <c r="M80" s="35"/>
      <c r="N80" s="107"/>
    </row>
    <row r="81" spans="1:14" ht="14.4" x14ac:dyDescent="0.3">
      <c r="A81" s="96"/>
      <c r="B81" s="97"/>
      <c r="C81" s="98" t="s">
        <v>141</v>
      </c>
      <c r="D81" s="99">
        <v>1153019</v>
      </c>
      <c r="E81" s="100">
        <v>33</v>
      </c>
      <c r="F81" s="108">
        <v>2</v>
      </c>
      <c r="G81" s="108" t="s">
        <v>35</v>
      </c>
      <c r="H81" s="109">
        <f>F81</f>
        <v>2</v>
      </c>
      <c r="I81" s="108" t="s">
        <v>35</v>
      </c>
      <c r="J81" s="189"/>
      <c r="K81" s="189"/>
      <c r="L81" s="101">
        <f>H81*J81</f>
        <v>0</v>
      </c>
      <c r="M81" s="26">
        <f t="shared" si="1"/>
        <v>0</v>
      </c>
      <c r="N81" s="102">
        <f>L81+M81</f>
        <v>0</v>
      </c>
    </row>
    <row r="82" spans="1:14" x14ac:dyDescent="0.2">
      <c r="A82" s="96"/>
      <c r="B82" s="97"/>
      <c r="C82" s="103" t="s">
        <v>119</v>
      </c>
      <c r="D82" s="104"/>
      <c r="E82" s="104"/>
      <c r="F82" s="104"/>
      <c r="G82" s="104"/>
      <c r="H82" s="105"/>
      <c r="I82" s="104"/>
      <c r="J82" s="104"/>
      <c r="K82" s="104"/>
      <c r="L82" s="106" t="s">
        <v>112</v>
      </c>
      <c r="M82" s="35"/>
      <c r="N82" s="107"/>
    </row>
    <row r="83" spans="1:14" ht="14.4" x14ac:dyDescent="0.3">
      <c r="A83" s="29"/>
      <c r="B83" s="30" t="s">
        <v>112</v>
      </c>
      <c r="C83" s="48" t="s">
        <v>142</v>
      </c>
      <c r="D83" s="63"/>
      <c r="E83" s="50">
        <v>150</v>
      </c>
      <c r="F83" s="80">
        <f>F73</f>
        <v>53</v>
      </c>
      <c r="G83" s="50" t="s">
        <v>80</v>
      </c>
      <c r="H83" s="65">
        <v>1</v>
      </c>
      <c r="I83" s="50" t="s">
        <v>66</v>
      </c>
      <c r="J83" s="186"/>
      <c r="K83" s="186"/>
      <c r="L83" s="52">
        <f>H83*J83</f>
        <v>0</v>
      </c>
      <c r="M83" s="26">
        <f t="shared" si="1"/>
        <v>0</v>
      </c>
      <c r="N83" s="53">
        <f>L83+M83</f>
        <v>0</v>
      </c>
    </row>
    <row r="84" spans="1:14" x14ac:dyDescent="0.2">
      <c r="A84" s="29"/>
      <c r="B84" s="138" t="s">
        <v>143</v>
      </c>
      <c r="C84" s="31" t="s">
        <v>88</v>
      </c>
      <c r="D84" s="67"/>
      <c r="E84" s="33"/>
      <c r="F84" s="68"/>
      <c r="G84" s="33"/>
      <c r="H84" s="69"/>
      <c r="I84" s="33"/>
      <c r="J84" s="33"/>
      <c r="K84" s="33"/>
      <c r="L84" s="35"/>
      <c r="M84" s="35"/>
      <c r="N84" s="36"/>
    </row>
    <row r="85" spans="1:14" ht="14.4" x14ac:dyDescent="0.3">
      <c r="A85" s="79"/>
      <c r="B85" s="138"/>
      <c r="C85" s="43" t="s">
        <v>144</v>
      </c>
      <c r="D85" s="70"/>
      <c r="E85" s="45">
        <v>333</v>
      </c>
      <c r="F85" s="64">
        <f>F83</f>
        <v>53</v>
      </c>
      <c r="G85" s="45" t="s">
        <v>80</v>
      </c>
      <c r="H85" s="71">
        <f>ROUND(((E85*F85)/1000),0)</f>
        <v>18</v>
      </c>
      <c r="I85" s="45" t="s">
        <v>66</v>
      </c>
      <c r="J85" s="185"/>
      <c r="K85" s="185"/>
      <c r="L85" s="26">
        <f>H85*J85</f>
        <v>0</v>
      </c>
      <c r="M85" s="26">
        <f t="shared" si="1"/>
        <v>0</v>
      </c>
      <c r="N85" s="47">
        <f>L85+M85</f>
        <v>0</v>
      </c>
    </row>
    <row r="86" spans="1:14" ht="10.8" thickBot="1" x14ac:dyDescent="0.25">
      <c r="A86" s="83"/>
      <c r="B86" s="55"/>
      <c r="C86" s="55" t="s">
        <v>86</v>
      </c>
      <c r="D86" s="87"/>
      <c r="E86" s="58"/>
      <c r="F86" s="88"/>
      <c r="G86" s="58"/>
      <c r="H86" s="89"/>
      <c r="I86" s="58"/>
      <c r="J86" s="58"/>
      <c r="K86" s="58"/>
      <c r="L86" s="60"/>
      <c r="M86" s="60"/>
      <c r="N86" s="61"/>
    </row>
    <row r="87" spans="1:14" ht="15" thickTop="1" x14ac:dyDescent="0.3">
      <c r="A87" s="96">
        <v>10</v>
      </c>
      <c r="B87" s="98" t="s">
        <v>145</v>
      </c>
      <c r="C87" s="98" t="s">
        <v>146</v>
      </c>
      <c r="D87" s="99">
        <v>1121612</v>
      </c>
      <c r="E87" s="100"/>
      <c r="F87" s="100">
        <v>32</v>
      </c>
      <c r="G87" s="100" t="s">
        <v>80</v>
      </c>
      <c r="H87" s="99">
        <f>F87/2</f>
        <v>16</v>
      </c>
      <c r="I87" s="100" t="s">
        <v>35</v>
      </c>
      <c r="J87" s="189"/>
      <c r="K87" s="189"/>
      <c r="L87" s="101">
        <f>H87*J87*2</f>
        <v>0</v>
      </c>
      <c r="M87" s="52">
        <f t="shared" si="1"/>
        <v>0</v>
      </c>
      <c r="N87" s="102">
        <f>L87+M87</f>
        <v>0</v>
      </c>
    </row>
    <row r="88" spans="1:14" x14ac:dyDescent="0.2">
      <c r="A88" s="96"/>
      <c r="B88" s="142" t="s">
        <v>124</v>
      </c>
      <c r="C88" s="103" t="s">
        <v>119</v>
      </c>
      <c r="D88" s="104"/>
      <c r="E88" s="104"/>
      <c r="F88" s="104"/>
      <c r="G88" s="104"/>
      <c r="H88" s="105"/>
      <c r="I88" s="104"/>
      <c r="J88" s="104"/>
      <c r="K88" s="104"/>
      <c r="L88" s="106"/>
      <c r="M88" s="35"/>
      <c r="N88" s="107"/>
    </row>
    <row r="89" spans="1:14" ht="14.4" x14ac:dyDescent="0.3">
      <c r="A89" s="96"/>
      <c r="B89" s="142"/>
      <c r="C89" s="98" t="s">
        <v>147</v>
      </c>
      <c r="D89" s="99">
        <v>1133272</v>
      </c>
      <c r="E89" s="100"/>
      <c r="F89" s="100">
        <v>12</v>
      </c>
      <c r="G89" s="100" t="s">
        <v>35</v>
      </c>
      <c r="H89" s="99">
        <f>F89</f>
        <v>12</v>
      </c>
      <c r="I89" s="100" t="s">
        <v>35</v>
      </c>
      <c r="J89" s="189"/>
      <c r="K89" s="189"/>
      <c r="L89" s="101">
        <f>H89*J89</f>
        <v>0</v>
      </c>
      <c r="M89" s="26">
        <f t="shared" si="1"/>
        <v>0</v>
      </c>
      <c r="N89" s="141">
        <f>L89+M89</f>
        <v>0</v>
      </c>
    </row>
    <row r="90" spans="1:14" x14ac:dyDescent="0.2">
      <c r="A90" s="96"/>
      <c r="B90" s="97" t="s">
        <v>131</v>
      </c>
      <c r="C90" s="103" t="s">
        <v>119</v>
      </c>
      <c r="D90" s="104"/>
      <c r="E90" s="104"/>
      <c r="F90" s="104"/>
      <c r="G90" s="104"/>
      <c r="H90" s="105"/>
      <c r="I90" s="104"/>
      <c r="J90" s="104"/>
      <c r="K90" s="104"/>
      <c r="L90" s="106" t="s">
        <v>112</v>
      </c>
      <c r="M90" s="35"/>
      <c r="N90" s="107"/>
    </row>
    <row r="91" spans="1:14" ht="14.4" x14ac:dyDescent="0.3">
      <c r="A91" s="96"/>
      <c r="B91" s="142" t="s">
        <v>148</v>
      </c>
      <c r="C91" s="98" t="s">
        <v>149</v>
      </c>
      <c r="D91" s="99">
        <v>1354212</v>
      </c>
      <c r="E91" s="100"/>
      <c r="F91" s="100">
        <v>20</v>
      </c>
      <c r="G91" s="100" t="s">
        <v>35</v>
      </c>
      <c r="H91" s="99">
        <f>F91</f>
        <v>20</v>
      </c>
      <c r="I91" s="100" t="s">
        <v>35</v>
      </c>
      <c r="J91" s="189"/>
      <c r="K91" s="189"/>
      <c r="L91" s="101">
        <f>H91*J91</f>
        <v>0</v>
      </c>
      <c r="M91" s="26">
        <f t="shared" si="1"/>
        <v>0</v>
      </c>
      <c r="N91" s="141">
        <f>L91+M91</f>
        <v>0</v>
      </c>
    </row>
    <row r="92" spans="1:14" ht="10.8" thickBot="1" x14ac:dyDescent="0.25">
      <c r="A92" s="125"/>
      <c r="B92" s="143"/>
      <c r="C92" s="143" t="s">
        <v>119</v>
      </c>
      <c r="D92" s="144">
        <v>8354219</v>
      </c>
      <c r="E92" s="144"/>
      <c r="F92" s="144"/>
      <c r="G92" s="144"/>
      <c r="H92" s="145"/>
      <c r="I92" s="144" t="s">
        <v>112</v>
      </c>
      <c r="J92" s="144"/>
      <c r="K92" s="144"/>
      <c r="L92" s="146"/>
      <c r="M92" s="60"/>
      <c r="N92" s="147"/>
    </row>
    <row r="93" spans="1:14" ht="15" thickTop="1" x14ac:dyDescent="0.3">
      <c r="A93" s="110">
        <v>11</v>
      </c>
      <c r="B93" s="111" t="s">
        <v>122</v>
      </c>
      <c r="C93" s="112" t="s">
        <v>123</v>
      </c>
      <c r="D93" s="113"/>
      <c r="E93" s="114">
        <v>400</v>
      </c>
      <c r="F93" s="114">
        <v>30</v>
      </c>
      <c r="G93" s="114" t="s">
        <v>80</v>
      </c>
      <c r="H93" s="113">
        <f>F93/3</f>
        <v>10</v>
      </c>
      <c r="I93" s="114" t="s">
        <v>35</v>
      </c>
      <c r="J93" s="190"/>
      <c r="K93" s="190"/>
      <c r="L93" s="116">
        <f>H93*J93*3</f>
        <v>0</v>
      </c>
      <c r="M93" s="52">
        <f t="shared" si="1"/>
        <v>0</v>
      </c>
      <c r="N93" s="117">
        <f>L93+M93</f>
        <v>0</v>
      </c>
    </row>
    <row r="94" spans="1:14" x14ac:dyDescent="0.2">
      <c r="A94" s="118"/>
      <c r="B94" s="97" t="s">
        <v>124</v>
      </c>
      <c r="C94" s="103" t="s">
        <v>119</v>
      </c>
      <c r="D94" s="104"/>
      <c r="E94" s="104"/>
      <c r="F94" s="104"/>
      <c r="G94" s="104"/>
      <c r="H94" s="105"/>
      <c r="I94" s="104"/>
      <c r="J94" s="104"/>
      <c r="K94" s="104"/>
      <c r="L94" s="119" t="s">
        <v>112</v>
      </c>
      <c r="M94" s="35"/>
      <c r="N94" s="120"/>
    </row>
    <row r="95" spans="1:14" ht="14.4" x14ac:dyDescent="0.3">
      <c r="A95" s="96"/>
      <c r="B95" s="97"/>
      <c r="C95" s="98" t="s">
        <v>150</v>
      </c>
      <c r="D95" s="99"/>
      <c r="E95" s="100"/>
      <c r="F95" s="100">
        <v>2</v>
      </c>
      <c r="G95" s="100" t="s">
        <v>35</v>
      </c>
      <c r="H95" s="99">
        <f>F95</f>
        <v>2</v>
      </c>
      <c r="I95" s="100" t="s">
        <v>35</v>
      </c>
      <c r="J95" s="189"/>
      <c r="K95" s="189"/>
      <c r="L95" s="121">
        <f>H95*J95</f>
        <v>0</v>
      </c>
      <c r="M95" s="26">
        <f t="shared" si="1"/>
        <v>0</v>
      </c>
      <c r="N95" s="117">
        <f>L95+M95</f>
        <v>0</v>
      </c>
    </row>
    <row r="96" spans="1:14" x14ac:dyDescent="0.2">
      <c r="A96" s="96"/>
      <c r="B96" s="97" t="s">
        <v>126</v>
      </c>
      <c r="C96" s="103" t="s">
        <v>119</v>
      </c>
      <c r="D96" s="100"/>
      <c r="E96" s="100"/>
      <c r="F96" s="100"/>
      <c r="G96" s="100"/>
      <c r="H96" s="99"/>
      <c r="I96" s="100"/>
      <c r="J96" s="100"/>
      <c r="K96" s="100"/>
      <c r="L96" s="121" t="s">
        <v>112</v>
      </c>
      <c r="M96" s="35"/>
      <c r="N96" s="117"/>
    </row>
    <row r="97" spans="1:14" ht="14.4" x14ac:dyDescent="0.3">
      <c r="A97" s="96"/>
      <c r="B97" s="97"/>
      <c r="C97" s="122" t="s">
        <v>127</v>
      </c>
      <c r="D97" s="109"/>
      <c r="E97" s="108">
        <v>400</v>
      </c>
      <c r="F97" s="108">
        <v>1</v>
      </c>
      <c r="G97" s="108" t="s">
        <v>35</v>
      </c>
      <c r="H97" s="109">
        <f>F97</f>
        <v>1</v>
      </c>
      <c r="I97" s="108" t="s">
        <v>35</v>
      </c>
      <c r="J97" s="191"/>
      <c r="K97" s="191"/>
      <c r="L97" s="123">
        <f>H97*J97</f>
        <v>0</v>
      </c>
      <c r="M97" s="26">
        <f t="shared" si="1"/>
        <v>0</v>
      </c>
      <c r="N97" s="124">
        <f>L97+M97</f>
        <v>0</v>
      </c>
    </row>
    <row r="98" spans="1:14" x14ac:dyDescent="0.2">
      <c r="A98" s="96"/>
      <c r="B98" s="97" t="s">
        <v>128</v>
      </c>
      <c r="C98" s="103" t="s">
        <v>119</v>
      </c>
      <c r="D98" s="104"/>
      <c r="E98" s="104"/>
      <c r="F98" s="104"/>
      <c r="G98" s="104"/>
      <c r="H98" s="105"/>
      <c r="I98" s="104"/>
      <c r="J98" s="104"/>
      <c r="K98" s="104"/>
      <c r="L98" s="119" t="s">
        <v>112</v>
      </c>
      <c r="M98" s="35"/>
      <c r="N98" s="120"/>
    </row>
    <row r="99" spans="1:14" ht="14.4" x14ac:dyDescent="0.3">
      <c r="A99" s="96"/>
      <c r="B99" s="97"/>
      <c r="C99" s="98" t="s">
        <v>129</v>
      </c>
      <c r="D99" s="109"/>
      <c r="E99" s="100">
        <v>400</v>
      </c>
      <c r="F99" s="108">
        <v>1</v>
      </c>
      <c r="G99" s="108" t="s">
        <v>35</v>
      </c>
      <c r="H99" s="109">
        <f>F99</f>
        <v>1</v>
      </c>
      <c r="I99" s="108" t="s">
        <v>35</v>
      </c>
      <c r="J99" s="189"/>
      <c r="K99" s="189"/>
      <c r="L99" s="121">
        <f>H99*J99</f>
        <v>0</v>
      </c>
      <c r="M99" s="26">
        <f t="shared" si="1"/>
        <v>0</v>
      </c>
      <c r="N99" s="117">
        <f>L99+M99</f>
        <v>0</v>
      </c>
    </row>
    <row r="100" spans="1:14" x14ac:dyDescent="0.2">
      <c r="A100" s="96"/>
      <c r="B100" s="97"/>
      <c r="C100" s="103" t="s">
        <v>119</v>
      </c>
      <c r="D100" s="104"/>
      <c r="E100" s="104"/>
      <c r="F100" s="104"/>
      <c r="G100" s="104"/>
      <c r="H100" s="105"/>
      <c r="I100" s="104"/>
      <c r="J100" s="104"/>
      <c r="K100" s="104"/>
      <c r="L100" s="119" t="s">
        <v>112</v>
      </c>
      <c r="M100" s="35"/>
      <c r="N100" s="120"/>
    </row>
    <row r="101" spans="1:14" ht="14.4" x14ac:dyDescent="0.3">
      <c r="A101" s="96"/>
      <c r="B101" s="97" t="s">
        <v>151</v>
      </c>
      <c r="C101" s="98" t="s">
        <v>133</v>
      </c>
      <c r="D101" s="99"/>
      <c r="E101" s="100">
        <v>400</v>
      </c>
      <c r="F101" s="108">
        <v>2</v>
      </c>
      <c r="G101" s="108" t="s">
        <v>35</v>
      </c>
      <c r="H101" s="109">
        <f>F101</f>
        <v>2</v>
      </c>
      <c r="I101" s="108" t="s">
        <v>35</v>
      </c>
      <c r="J101" s="189"/>
      <c r="K101" s="189"/>
      <c r="L101" s="121">
        <f>H101*J101</f>
        <v>0</v>
      </c>
      <c r="M101" s="26">
        <f t="shared" si="1"/>
        <v>0</v>
      </c>
      <c r="N101" s="117">
        <f>L101+M101</f>
        <v>0</v>
      </c>
    </row>
    <row r="102" spans="1:14" x14ac:dyDescent="0.2">
      <c r="A102" s="96"/>
      <c r="B102" s="97" t="s">
        <v>152</v>
      </c>
      <c r="C102" s="103" t="s">
        <v>119</v>
      </c>
      <c r="D102" s="104"/>
      <c r="E102" s="104"/>
      <c r="F102" s="104"/>
      <c r="G102" s="104"/>
      <c r="H102" s="105"/>
      <c r="I102" s="104"/>
      <c r="J102" s="104"/>
      <c r="K102" s="104"/>
      <c r="L102" s="119" t="s">
        <v>112</v>
      </c>
      <c r="M102" s="35"/>
      <c r="N102" s="120"/>
    </row>
    <row r="103" spans="1:14" ht="14.4" x14ac:dyDescent="0.3">
      <c r="A103" s="96"/>
      <c r="B103" s="97"/>
      <c r="C103" s="98" t="s">
        <v>134</v>
      </c>
      <c r="D103" s="99">
        <v>1351084</v>
      </c>
      <c r="E103" s="100">
        <v>400</v>
      </c>
      <c r="F103" s="108">
        <v>33</v>
      </c>
      <c r="G103" s="108" t="s">
        <v>35</v>
      </c>
      <c r="H103" s="109">
        <f>F103</f>
        <v>33</v>
      </c>
      <c r="I103" s="108" t="s">
        <v>35</v>
      </c>
      <c r="J103" s="189"/>
      <c r="K103" s="189"/>
      <c r="L103" s="121">
        <f>H103*J103</f>
        <v>0</v>
      </c>
      <c r="M103" s="26">
        <f t="shared" si="1"/>
        <v>0</v>
      </c>
      <c r="N103" s="117">
        <f>L103+M103</f>
        <v>0</v>
      </c>
    </row>
    <row r="104" spans="1:14" x14ac:dyDescent="0.2">
      <c r="A104" s="96"/>
      <c r="B104" s="97"/>
      <c r="C104" s="103" t="s">
        <v>119</v>
      </c>
      <c r="D104" s="100"/>
      <c r="E104" s="100"/>
      <c r="F104" s="104"/>
      <c r="G104" s="104"/>
      <c r="H104" s="105"/>
      <c r="I104" s="104"/>
      <c r="J104" s="100"/>
      <c r="K104" s="100"/>
      <c r="L104" s="121" t="s">
        <v>112</v>
      </c>
      <c r="M104" s="35"/>
      <c r="N104" s="117"/>
    </row>
    <row r="105" spans="1:14" ht="15" thickBot="1" x14ac:dyDescent="0.35">
      <c r="A105" s="125"/>
      <c r="B105" s="126"/>
      <c r="C105" s="127" t="s">
        <v>135</v>
      </c>
      <c r="D105" s="128"/>
      <c r="E105" s="129"/>
      <c r="F105" s="129">
        <f>F103</f>
        <v>33</v>
      </c>
      <c r="G105" s="129" t="s">
        <v>35</v>
      </c>
      <c r="H105" s="128">
        <f>F105*3</f>
        <v>99</v>
      </c>
      <c r="I105" s="129" t="s">
        <v>35</v>
      </c>
      <c r="J105" s="192"/>
      <c r="K105" s="129"/>
      <c r="L105" s="130">
        <f>H105*J105</f>
        <v>0</v>
      </c>
      <c r="M105" s="77"/>
      <c r="N105" s="131">
        <f>L105+M105</f>
        <v>0</v>
      </c>
    </row>
    <row r="106" spans="1:14" ht="15" thickTop="1" x14ac:dyDescent="0.3">
      <c r="A106" s="96">
        <v>12</v>
      </c>
      <c r="B106" s="98" t="s">
        <v>145</v>
      </c>
      <c r="C106" s="98" t="s">
        <v>153</v>
      </c>
      <c r="D106" s="99">
        <v>1121612</v>
      </c>
      <c r="E106" s="100"/>
      <c r="F106" s="100">
        <v>10</v>
      </c>
      <c r="G106" s="100" t="s">
        <v>80</v>
      </c>
      <c r="H106" s="99">
        <f>F106/2</f>
        <v>5</v>
      </c>
      <c r="I106" s="100" t="s">
        <v>35</v>
      </c>
      <c r="J106" s="189"/>
      <c r="K106" s="189"/>
      <c r="L106" s="101">
        <f>H106*J106*2</f>
        <v>0</v>
      </c>
      <c r="M106" s="52">
        <f t="shared" si="1"/>
        <v>0</v>
      </c>
      <c r="N106" s="102">
        <f>L106+M106</f>
        <v>0</v>
      </c>
    </row>
    <row r="107" spans="1:14" x14ac:dyDescent="0.2">
      <c r="A107" s="96"/>
      <c r="B107" s="142" t="s">
        <v>124</v>
      </c>
      <c r="C107" s="103" t="s">
        <v>119</v>
      </c>
      <c r="D107" s="104"/>
      <c r="E107" s="104"/>
      <c r="F107" s="104"/>
      <c r="G107" s="104"/>
      <c r="H107" s="105"/>
      <c r="I107" s="104"/>
      <c r="J107" s="104"/>
      <c r="K107" s="104"/>
      <c r="L107" s="106"/>
      <c r="M107" s="35"/>
      <c r="N107" s="107"/>
    </row>
    <row r="108" spans="1:14" ht="14.4" x14ac:dyDescent="0.3">
      <c r="A108" s="96"/>
      <c r="B108" s="142"/>
      <c r="C108" s="98" t="s">
        <v>147</v>
      </c>
      <c r="D108" s="99">
        <v>1133272</v>
      </c>
      <c r="E108" s="100"/>
      <c r="F108" s="100">
        <v>6</v>
      </c>
      <c r="G108" s="100" t="s">
        <v>35</v>
      </c>
      <c r="H108" s="99">
        <f>F108</f>
        <v>6</v>
      </c>
      <c r="I108" s="100" t="s">
        <v>35</v>
      </c>
      <c r="J108" s="189"/>
      <c r="K108" s="189"/>
      <c r="L108" s="101">
        <f>H108*J108</f>
        <v>0</v>
      </c>
      <c r="M108" s="26">
        <f t="shared" si="1"/>
        <v>0</v>
      </c>
      <c r="N108" s="141">
        <f>L108+M108</f>
        <v>0</v>
      </c>
    </row>
    <row r="109" spans="1:14" x14ac:dyDescent="0.2">
      <c r="A109" s="96"/>
      <c r="B109" s="97" t="s">
        <v>151</v>
      </c>
      <c r="C109" s="103" t="s">
        <v>119</v>
      </c>
      <c r="D109" s="104"/>
      <c r="E109" s="104"/>
      <c r="F109" s="104"/>
      <c r="G109" s="104"/>
      <c r="H109" s="105"/>
      <c r="I109" s="104"/>
      <c r="J109" s="104"/>
      <c r="K109" s="104"/>
      <c r="L109" s="106" t="s">
        <v>112</v>
      </c>
      <c r="M109" s="35"/>
      <c r="N109" s="107"/>
    </row>
    <row r="110" spans="1:14" ht="14.4" x14ac:dyDescent="0.3">
      <c r="A110" s="96"/>
      <c r="B110" s="97" t="s">
        <v>152</v>
      </c>
      <c r="C110" s="98" t="s">
        <v>149</v>
      </c>
      <c r="D110" s="99">
        <v>1354212</v>
      </c>
      <c r="E110" s="100"/>
      <c r="F110" s="100">
        <v>9</v>
      </c>
      <c r="G110" s="100" t="s">
        <v>35</v>
      </c>
      <c r="H110" s="99">
        <f>F110</f>
        <v>9</v>
      </c>
      <c r="I110" s="100" t="s">
        <v>35</v>
      </c>
      <c r="J110" s="189"/>
      <c r="K110" s="189"/>
      <c r="L110" s="121">
        <f>H110*J110</f>
        <v>0</v>
      </c>
      <c r="M110" s="26">
        <f t="shared" si="1"/>
        <v>0</v>
      </c>
      <c r="N110" s="124">
        <f>L110+M110</f>
        <v>0</v>
      </c>
    </row>
    <row r="111" spans="1:14" ht="10.8" thickBot="1" x14ac:dyDescent="0.25">
      <c r="A111" s="125"/>
      <c r="B111" s="143"/>
      <c r="C111" s="143" t="s">
        <v>119</v>
      </c>
      <c r="D111" s="144">
        <v>8354219</v>
      </c>
      <c r="E111" s="144"/>
      <c r="F111" s="144"/>
      <c r="G111" s="144"/>
      <c r="H111" s="145"/>
      <c r="I111" s="144" t="s">
        <v>112</v>
      </c>
      <c r="J111" s="144"/>
      <c r="K111" s="144"/>
      <c r="L111" s="146"/>
      <c r="M111" s="60"/>
      <c r="N111" s="147"/>
    </row>
    <row r="112" spans="1:14" ht="15.6" thickTop="1" thickBot="1" x14ac:dyDescent="0.35">
      <c r="A112" s="79">
        <v>13</v>
      </c>
      <c r="B112" s="62" t="s">
        <v>154</v>
      </c>
      <c r="C112" s="62" t="s">
        <v>164</v>
      </c>
      <c r="D112" s="63"/>
      <c r="E112" s="50"/>
      <c r="F112" s="50">
        <v>4</v>
      </c>
      <c r="G112" s="50" t="s">
        <v>35</v>
      </c>
      <c r="H112" s="51">
        <v>4</v>
      </c>
      <c r="I112" s="50" t="s">
        <v>35</v>
      </c>
      <c r="J112" s="50"/>
      <c r="K112" s="186"/>
      <c r="L112" s="52"/>
      <c r="M112" s="201">
        <f t="shared" si="1"/>
        <v>0</v>
      </c>
      <c r="N112" s="53">
        <f>L112+M112</f>
        <v>0</v>
      </c>
    </row>
    <row r="113" spans="1:14" ht="15.6" thickTop="1" thickBot="1" x14ac:dyDescent="0.35">
      <c r="A113" s="85">
        <v>14</v>
      </c>
      <c r="B113" s="133" t="s">
        <v>155</v>
      </c>
      <c r="C113" s="133" t="s">
        <v>112</v>
      </c>
      <c r="D113" s="148"/>
      <c r="E113" s="135"/>
      <c r="F113" s="135">
        <v>6</v>
      </c>
      <c r="G113" s="135" t="s">
        <v>112</v>
      </c>
      <c r="H113" s="149">
        <v>0.06</v>
      </c>
      <c r="I113" s="135" t="s">
        <v>156</v>
      </c>
      <c r="J113" s="135" t="s">
        <v>112</v>
      </c>
      <c r="K113" s="193"/>
      <c r="L113" s="137" t="s">
        <v>112</v>
      </c>
      <c r="M113" s="52">
        <f>F113*K113</f>
        <v>0</v>
      </c>
      <c r="N113" s="150">
        <f>ROUND(L114*H113,0)</f>
        <v>0</v>
      </c>
    </row>
    <row r="114" spans="1:14" s="157" customFormat="1" ht="11.4" thickTop="1" thickBot="1" x14ac:dyDescent="0.25">
      <c r="A114" s="151"/>
      <c r="B114" s="152" t="s">
        <v>157</v>
      </c>
      <c r="C114" s="153"/>
      <c r="D114" s="154"/>
      <c r="E114" s="154"/>
      <c r="F114" s="153"/>
      <c r="G114" s="153"/>
      <c r="H114" s="153"/>
      <c r="I114" s="153"/>
      <c r="J114" s="153"/>
      <c r="K114" s="155"/>
      <c r="L114" s="156">
        <f>SUM(L4:L113)</f>
        <v>0</v>
      </c>
      <c r="M114" s="156">
        <f>SUM(M4:M113)</f>
        <v>0</v>
      </c>
      <c r="N114" s="156">
        <f>SUM(N4:N113)</f>
        <v>0</v>
      </c>
    </row>
    <row r="115" spans="1:14" ht="10.8" thickTop="1" x14ac:dyDescent="0.2">
      <c r="A115" s="158"/>
      <c r="B115" s="159"/>
      <c r="C115" s="138"/>
      <c r="D115" s="80"/>
      <c r="E115" s="80"/>
      <c r="F115" s="138"/>
      <c r="G115" s="138"/>
      <c r="H115" s="158"/>
      <c r="I115" s="138"/>
      <c r="J115" s="138"/>
      <c r="K115" s="138"/>
      <c r="L115" s="160"/>
      <c r="M115" s="160"/>
      <c r="N115" s="160"/>
    </row>
    <row r="116" spans="1:14" x14ac:dyDescent="0.2">
      <c r="A116" s="161" t="s">
        <v>112</v>
      </c>
      <c r="B116" s="161" t="s">
        <v>158</v>
      </c>
      <c r="C116" s="162"/>
      <c r="D116" s="163"/>
      <c r="E116" s="164"/>
      <c r="F116" s="165"/>
      <c r="G116" s="164"/>
      <c r="H116" s="165"/>
      <c r="I116" s="166"/>
      <c r="J116" s="165"/>
      <c r="K116" s="165"/>
      <c r="L116" s="167"/>
      <c r="M116" s="167"/>
      <c r="N116" s="167"/>
    </row>
    <row r="117" spans="1:14" x14ac:dyDescent="0.2">
      <c r="A117" s="168"/>
      <c r="B117" s="169" t="s">
        <v>159</v>
      </c>
      <c r="C117" s="170"/>
      <c r="D117" s="171"/>
      <c r="E117" s="172"/>
      <c r="F117" s="171"/>
      <c r="G117" s="172"/>
      <c r="H117" s="172"/>
      <c r="I117" s="173"/>
      <c r="J117" s="172"/>
      <c r="K117" s="172"/>
      <c r="L117" s="174"/>
      <c r="M117" s="174"/>
      <c r="N117" s="174"/>
    </row>
    <row r="118" spans="1:14" x14ac:dyDescent="0.2">
      <c r="A118" s="175"/>
      <c r="B118" s="176" t="s">
        <v>160</v>
      </c>
      <c r="C118" s="176"/>
      <c r="D118" s="172"/>
      <c r="E118" s="172"/>
      <c r="F118" s="171"/>
      <c r="G118" s="172"/>
      <c r="H118" s="172"/>
      <c r="I118" s="173"/>
      <c r="J118" s="172"/>
      <c r="K118" s="172"/>
      <c r="L118" s="174"/>
      <c r="M118" s="174"/>
      <c r="N118" s="174"/>
    </row>
    <row r="119" spans="1:14" x14ac:dyDescent="0.2">
      <c r="A119" s="175"/>
      <c r="B119" s="176" t="s">
        <v>161</v>
      </c>
      <c r="C119" s="176"/>
      <c r="D119" s="172"/>
      <c r="E119" s="172"/>
      <c r="F119" s="171"/>
      <c r="G119" s="172"/>
      <c r="H119" s="172"/>
      <c r="I119" s="173"/>
      <c r="J119" s="172"/>
      <c r="K119" s="172"/>
      <c r="L119" s="174"/>
      <c r="M119" s="174"/>
      <c r="N119" s="174"/>
    </row>
    <row r="120" spans="1:14" x14ac:dyDescent="0.2">
      <c r="A120" s="177"/>
      <c r="B120" s="174" t="s">
        <v>162</v>
      </c>
      <c r="C120" s="174"/>
      <c r="D120" s="178"/>
      <c r="E120" s="178"/>
      <c r="F120" s="174"/>
      <c r="G120" s="174"/>
      <c r="H120" s="177"/>
      <c r="I120" s="174"/>
      <c r="J120" s="174"/>
      <c r="K120" s="174"/>
      <c r="L120" s="174"/>
      <c r="M120" s="174"/>
      <c r="N120" s="174"/>
    </row>
    <row r="121" spans="1:14" ht="10.8" thickBot="1" x14ac:dyDescent="0.25">
      <c r="A121" s="179"/>
      <c r="B121" s="167"/>
      <c r="C121" s="167"/>
      <c r="D121" s="180"/>
      <c r="E121" s="180"/>
      <c r="F121" s="167"/>
      <c r="G121" s="167"/>
      <c r="H121" s="179"/>
      <c r="I121" s="167"/>
      <c r="J121" s="167"/>
      <c r="K121" s="167"/>
      <c r="L121" s="167"/>
      <c r="M121" s="167"/>
      <c r="N121" s="167"/>
    </row>
    <row r="122" spans="1:14" ht="15" thickBot="1" x14ac:dyDescent="0.35">
      <c r="B122" s="181" t="s">
        <v>163</v>
      </c>
    </row>
  </sheetData>
  <sheetProtection password="CF15" sheet="1" objects="1" scenarios="1" formatCells="0" formatColumns="0" formatRows="0" insertColumns="0" insertRows="0" insertHyperlinks="0" deleteColumns="0" deleteRows="0" sort="0" autoFilter="0" pivotTables="0"/>
  <protectedRanges>
    <protectedRange sqref="J4:K113" name="Oblast1"/>
  </protectedRanges>
  <mergeCells count="1">
    <mergeCell ref="B1:C1"/>
  </mergeCells>
  <pageMargins left="0.25" right="0.25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Výkaz</vt:lpstr>
      <vt:lpstr>pol.20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2016-02-16T09:14:36Z</dcterms:modified>
</cp:coreProperties>
</file>