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44" windowHeight="8952" activeTab="0"/>
  </bookViews>
  <sheets>
    <sheet name="Rekapitulace stavby" sheetId="1" r:id="rId1"/>
    <sheet name="15-14 - REKONSTRUKCE SOCI..." sheetId="2" r:id="rId2"/>
  </sheets>
  <definedNames>
    <definedName name="_xlnm.Print_Titles" localSheetId="1">'15-14 - REKONSTRUKCE SOCI...'!$135:$135</definedName>
    <definedName name="_xlnm.Print_Titles" localSheetId="0">'Rekapitulace stavby'!$85:$85</definedName>
    <definedName name="_xlnm.Print_Area" localSheetId="1">'15-14 - REKONSTRUKCE SOCI...'!$C$4:$Q$70,'15-14 - REKONSTRUKCE SOCI...'!$C$76:$Q$120,'15-14 - REKONSTRUKCE SOCI...'!$C$126:$Q$843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<sst xmlns="http://schemas.openxmlformats.org/spreadsheetml/2006/main" count="5970" uniqueCount="999">
  <si>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</si>
  <si>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</si>
  <si>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</si>
  <si>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</si>
  <si>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</si>
  <si>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</si>
  <si>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</si>
  <si>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</si>
  <si>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</si>
  <si>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</si>
  <si>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</si>
  <si>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</si>
  <si>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</si>
  <si>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</si>
  <si>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</si>
  <si>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15-14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</si>
  <si>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</si>
  <si>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</si>
  <si>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REKONSTRUKCE SOCIÁL.ZAŘÍZENÍ V ZŠ PŘÍŠOVICE</t>
  </si>
  <si>
    <t>0,1</t>
  </si>
  <si>
    <t>JKSO:</t>
  </si>
  <si>
    <t>CC-CZ:</t>
  </si>
  <si>
    <t>1</t>
  </si>
  <si>
    <t>Místo:</t>
  </si>
  <si>
    <t>PŘÍŠOVICE</t>
  </si>
  <si>
    <t>Datum:</t>
  </si>
  <si>
    <t>29.03.2015</t>
  </si>
  <si>
    <t>10</t>
  </si>
  <si>
    <t>100</t>
  </si>
  <si>
    <t>Objednavatel:</t>
  </si>
  <si>
    <t>IČ:</t>
  </si>
  <si>
    <t>OBEC PŘÍŠOVICE</t>
  </si>
  <si>
    <t>DIČ:</t>
  </si>
  <si>
    <t>Zhotovitel:</t>
  </si>
  <si>
    <t>Vyplň údaj</t>
  </si>
  <si>
    <t>Projektant:</t>
  </si>
  <si>
    <t>ING.PAVEL MAREK - TURNOV</t>
  </si>
  <si>
    <t>True</t>
  </si>
  <si>
    <t>Zpracovatel:</t>
  </si>
  <si>
    <t>JANA VYDROVÁ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</si>
  <si>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</si>
  <si>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</si>
  <si>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</si>
  <si>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</si>
  <si>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</si>
  <si>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</si>
  <si>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</si>
  <si>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</si>
  <si>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</si>
  <si>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</si>
  <si>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</si>
  <si>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</si>
  <si>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</si>
  <si>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</si>
  <si>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</si>
  <si>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</si>
  <si>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</si>
  <si>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</si>
  <si>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</si>
  <si>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</si>
  <si>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</si>
  <si>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</si>
  <si>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</si>
  <si>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</si>
  <si>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</si>
  <si>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</si>
  <si>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</si>
  <si>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</si>
  <si>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</si>
  <si>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</si>
  <si>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</si>
  <si>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</si>
  <si>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</si>
  <si>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</si>
  <si>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</si>
  <si>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</si>
  <si>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</si>
  <si>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</si>
  <si>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</si>
  <si>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</si>
  <si>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</si>
  <si>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</si>
  <si>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{E985E3C1-D368-46BF-9C33-4BFE37408BA8}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</si>
  <si>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</si>
  <si>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</si>
  <si>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</si>
  <si>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</si>
  <si>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</si>
  <si>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</si>
  <si>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</si>
  <si>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</si>
  <si>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</si>
  <si>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</si>
  <si>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</si>
  <si>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</si>
  <si>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</si>
  <si>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</si>
  <si>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</si>
  <si>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</si>
  <si>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</si>
  <si>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</si>
  <si>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</si>
  <si>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</si>
  <si>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</si>
  <si>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</si>
  <si>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</si>
  <si>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8 - Trubní vedení</t>
  </si>
  <si>
    <t xml:space="preserve">    9 - Ostatní konstrukce a práce</t>
  </si>
  <si>
    <t xml:space="preserve">    96 - Bourání konstrukcí</t>
  </si>
  <si>
    <t xml:space="preserve">    99 - Přesuny hmot </t>
  </si>
  <si>
    <t>PSV - Práce a dodávky PSV</t>
  </si>
  <si>
    <t xml:space="preserve">    711 - Izolace proti vodě, vlhkosti a plynům</t>
  </si>
  <si>
    <t xml:space="preserve">    713 - Izolace tepelné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</si>
  <si>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</si>
  <si>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</si>
  <si>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</si>
  <si>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 xml:space="preserve">    763 - Konstrukce sádrokartonové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</si>
  <si>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</si>
  <si>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</si>
  <si>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</si>
  <si>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Obklady keramické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</si>
  <si>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</si>
  <si>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</si>
  <si>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</si>
  <si>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</si>
  <si>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 xml:space="preserve">    24-M - Montáže vzduchotechnických zařízení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</si>
  <si>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</si>
  <si>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</si>
  <si>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</si>
  <si>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</si>
  <si>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</si>
  <si>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</si>
  <si>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</si>
  <si>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</si>
  <si>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</si>
  <si>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</si>
  <si>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</si>
  <si>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</si>
  <si>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</si>
  <si>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</si>
  <si>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</si>
  <si>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</si>
  <si>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</si>
  <si>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</si>
  <si>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</si>
  <si>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</si>
  <si>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</si>
  <si>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</si>
  <si>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</si>
  <si>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</si>
  <si>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</si>
  <si>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</si>
  <si>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317141221</t>
  </si>
  <si>
    <t>Překlady ploché z pórobetonu Ytong š 150 mm pro světlost otvoru do 900 mm</t>
  </si>
  <si>
    <t>kus</t>
  </si>
  <si>
    <t>4</t>
  </si>
  <si>
    <t>1551348648</t>
  </si>
  <si>
    <t>317142221</t>
  </si>
  <si>
    <t>Překlady nenosné přímé z pórobetonu Ytong v příčkách tl 100 mm pro světlost otvoru do 1010 mm</t>
  </si>
  <si>
    <t>884193263</t>
  </si>
  <si>
    <t>3</t>
  </si>
  <si>
    <t>342272148</t>
  </si>
  <si>
    <t>Příčky tl 50 mm z pórobetonových přesných hladkých příčkovek objemové hmotnosti 500 kg/m3</t>
  </si>
  <si>
    <t>m2</t>
  </si>
  <si>
    <t>963391236</t>
  </si>
  <si>
    <t>"1.NP</t>
  </si>
  <si>
    <t>VV</t>
  </si>
  <si>
    <t xml:space="preserve">  (1,65+1,20)*2,35</t>
  </si>
  <si>
    <t xml:space="preserve">  (1,40+1,75)*2,35</t>
  </si>
  <si>
    <t xml:space="preserve">  (2,62+2,00+1,55)*3,40</t>
  </si>
  <si>
    <t xml:space="preserve">"odpočet otvorů  </t>
  </si>
  <si>
    <t xml:space="preserve">  -0,60*1,97*5</t>
  </si>
  <si>
    <t xml:space="preserve">  -0,70*1,97</t>
  </si>
  <si>
    <t>1.NP celkem</t>
  </si>
  <si>
    <t>"2.NP</t>
  </si>
  <si>
    <t xml:space="preserve">  (1,79+1,20)*2,35</t>
  </si>
  <si>
    <t xml:space="preserve">  (1,40*2+2,80)*2,35</t>
  </si>
  <si>
    <t xml:space="preserve">  (2,50+1,08)*3,30</t>
  </si>
  <si>
    <t>"odpočet otvorů</t>
  </si>
  <si>
    <t xml:space="preserve">  -0,60*1,97*6</t>
  </si>
  <si>
    <t>2.NP celkem</t>
  </si>
  <si>
    <t>Součet</t>
  </si>
  <si>
    <t>342272323</t>
  </si>
  <si>
    <t>Příčky tl 100 mm z pórobetonových přesných hladkých příčkovek objemové hmotnosti 500 kg/m3</t>
  </si>
  <si>
    <t>-443963718</t>
  </si>
  <si>
    <t xml:space="preserve">  1,25*3,40</t>
  </si>
  <si>
    <t xml:space="preserve">  0,60*3,40</t>
  </si>
  <si>
    <t xml:space="preserve">  1,15*3,30</t>
  </si>
  <si>
    <t xml:space="preserve">  0,35*3,30</t>
  </si>
  <si>
    <t>5</t>
  </si>
  <si>
    <t>342272523</t>
  </si>
  <si>
    <t>Příčky tl 150 mm z pórobetonových přesných hladkých příčkovek objemové hmotnosti 500 kg/m3</t>
  </si>
  <si>
    <t>778266027</t>
  </si>
  <si>
    <t xml:space="preserve">  (1,55+2,30)*3,40</t>
  </si>
  <si>
    <t xml:space="preserve">  1,70*3,40</t>
  </si>
  <si>
    <t xml:space="preserve">  -0,90*1,97</t>
  </si>
  <si>
    <t xml:space="preserve">  (1,70+3,97)*3,30</t>
  </si>
  <si>
    <t xml:space="preserve">  1,60*3,30</t>
  </si>
  <si>
    <t>6</t>
  </si>
  <si>
    <t>342291121</t>
  </si>
  <si>
    <t>Ukotvení příček k cihelným konstrukcím plochými kotvami</t>
  </si>
  <si>
    <t>m</t>
  </si>
  <si>
    <t>1726999928</t>
  </si>
  <si>
    <t>"1.NP"   2,20*2+3,25*8</t>
  </si>
  <si>
    <t>"2.NP"   2,20*2+3,25*8</t>
  </si>
  <si>
    <t>7</t>
  </si>
  <si>
    <t>349231811</t>
  </si>
  <si>
    <t>Přizdívka ostění s ozubem z cihel tl do 150 mm</t>
  </si>
  <si>
    <t>-1335834735</t>
  </si>
  <si>
    <t>"1.NP"    2,10*2*3</t>
  </si>
  <si>
    <t>"2.NP"    2,10*2*2</t>
  </si>
  <si>
    <t>8</t>
  </si>
  <si>
    <t>611321141</t>
  </si>
  <si>
    <t>Vápenocementová omítka štuková dvouvrstvá vnitřních stropů rovných nanášená ručně</t>
  </si>
  <si>
    <t>1171798338</t>
  </si>
  <si>
    <t>"m.č.102 (část)</t>
  </si>
  <si>
    <t xml:space="preserve">  1,72*0,865+1,20*0,30</t>
  </si>
  <si>
    <t>"m.č.103"    1,25*1,165</t>
  </si>
  <si>
    <t>"m.č.105</t>
  </si>
  <si>
    <t xml:space="preserve">  2,92*1,45+2,40*0,30</t>
  </si>
  <si>
    <t>"m.č.202 (část)</t>
  </si>
  <si>
    <t xml:space="preserve">  1,79*1,04+1,20*0,30</t>
  </si>
  <si>
    <t>"m.č.203"    1,29*1,34</t>
  </si>
  <si>
    <t>"m.č.204</t>
  </si>
  <si>
    <t xml:space="preserve">  2,80*1,55+2,40*0,30</t>
  </si>
  <si>
    <t>9</t>
  </si>
  <si>
    <t>611325422</t>
  </si>
  <si>
    <t>Oprava vnitřní vápenocementové štukové omítky stropů v rozsahu plochy do 30%</t>
  </si>
  <si>
    <t>512360387</t>
  </si>
  <si>
    <t>"m.č.117+126"    20,20+40,50</t>
  </si>
  <si>
    <t>612142001</t>
  </si>
  <si>
    <t>Potažení vnitřních stěn sklovláknitým pletivem vtlačeným do tenkovrstvé hmoty</t>
  </si>
  <si>
    <t>-1419103228</t>
  </si>
  <si>
    <t>"příčky Ytong</t>
  </si>
  <si>
    <t xml:space="preserve">  (1,65+0,80*2+1,20*2)*2,20</t>
  </si>
  <si>
    <t xml:space="preserve">  1,65*3,25</t>
  </si>
  <si>
    <t xml:space="preserve">  1,25*3,25*2</t>
  </si>
  <si>
    <t xml:space="preserve">  (1,75+0,90+0,80+1,40*2)*2,20</t>
  </si>
  <si>
    <t xml:space="preserve">  (2,62+1,17+1,40*2+1,55*2)*3,25</t>
  </si>
  <si>
    <t xml:space="preserve">  (2,00+0,80*2+1,73+0,05+1,45)*3,25</t>
  </si>
  <si>
    <t xml:space="preserve">  (0,80+1,70+0,15)*3,25</t>
  </si>
  <si>
    <t xml:space="preserve">  -0,60*1,97*10</t>
  </si>
  <si>
    <t xml:space="preserve">  -0,70*1,97*4</t>
  </si>
  <si>
    <t xml:space="preserve">  -0,90*1,97*2</t>
  </si>
  <si>
    <t xml:space="preserve">  (1,79+0,87*2+1,20*2)*2,20</t>
  </si>
  <si>
    <t xml:space="preserve">  1,79*3,25</t>
  </si>
  <si>
    <t xml:space="preserve">  1,15*3,25*2</t>
  </si>
  <si>
    <t xml:space="preserve">  (2,80+0,90*3+1,40*4)*2,20</t>
  </si>
  <si>
    <t xml:space="preserve">  2,55*3,25+0,20*3*3,25</t>
  </si>
  <si>
    <t xml:space="preserve">  (2,50+1,05+1,08+1,40*2+1,42*2+0,05)*3,25</t>
  </si>
  <si>
    <t xml:space="preserve">  (0,40+1,60)*3,25</t>
  </si>
  <si>
    <t>11</t>
  </si>
  <si>
    <t>612311131</t>
  </si>
  <si>
    <t>Potažení vnitřních stěn vápenným štukem tloušťky do 3 mm</t>
  </si>
  <si>
    <t>295207059</t>
  </si>
  <si>
    <t>"příčky Ytong (na pletivu)</t>
  </si>
  <si>
    <t>"m.č.101"    1,25*1,25</t>
  </si>
  <si>
    <t>"m.č.102"    (1,65+0,80*2+1,20*2)*0,20</t>
  </si>
  <si>
    <t xml:space="preserve">  1,55*1,25</t>
  </si>
  <si>
    <t>"m.č.103"    1,25*1,25</t>
  </si>
  <si>
    <t>"m.č.104"    (1,17+2,00)*1,25</t>
  </si>
  <si>
    <t>"m.č.105"    (1,75+0,90*2+1,40*2)*0,20</t>
  </si>
  <si>
    <t xml:space="preserve">  (2,65+1,45)*1,25</t>
  </si>
  <si>
    <t>"m.č.106"    (1,40+0,80)*2*1,25</t>
  </si>
  <si>
    <t>"m.č.107"    (1,55*2+1,73)*1,25</t>
  </si>
  <si>
    <t>"m.č.126"    (0,55+1,80+0,25)*3,25</t>
  </si>
  <si>
    <t>"m.č.201"    1,15*1,25</t>
  </si>
  <si>
    <t>"m.č.202"    (1,79+0,87*2+1,20*2)*0,20</t>
  </si>
  <si>
    <t xml:space="preserve">  1,69*1,25</t>
  </si>
  <si>
    <t>"m.č.203"    1,15*1,25</t>
  </si>
  <si>
    <t>"m.č.204"    (2,80+0,90*3+1,40*4)*0,20</t>
  </si>
  <si>
    <t xml:space="preserve">  (2,50+2,50)*1,25</t>
  </si>
  <si>
    <t>"m.č.205"    (1,05+1,08)*1,25</t>
  </si>
  <si>
    <t>"m.č.206"    (1,40+1,42)*1,25</t>
  </si>
  <si>
    <t>"m.č.207"    (0,35+1,75)*3,25</t>
  </si>
  <si>
    <t>12</t>
  </si>
  <si>
    <t>612321141</t>
  </si>
  <si>
    <t>Vápenocementová omítka štuková dvouvrstvá vnitřních stěn nanášená ručně</t>
  </si>
  <si>
    <t>1258310829</t>
  </si>
  <si>
    <t>"m.č.101"    (2,535*2+1,57+0,32)*1,25</t>
  </si>
  <si>
    <t>"m.č.102"    (2,98*2+1,72+0,10)*1,25</t>
  </si>
  <si>
    <t xml:space="preserve">  (1,25*2+0,10)*1,25</t>
  </si>
  <si>
    <t>"m.č.103"    (1,165*2+1,25)*1,25</t>
  </si>
  <si>
    <t>"m.č.104"    (2,00+1,17)*1,25</t>
  </si>
  <si>
    <t>"m.č.105"    (1,75+0,30+2,92+0,30)*1,25</t>
  </si>
  <si>
    <t>"m.č.106"    0,80*1,25</t>
  </si>
  <si>
    <t>"m.č.107"    1,73*1,25</t>
  </si>
  <si>
    <t>"m.č.126"    2,90*3,25</t>
  </si>
  <si>
    <t xml:space="preserve">  -1,17*1,15*2</t>
  </si>
  <si>
    <t xml:space="preserve">  -1,125*1,15*2</t>
  </si>
  <si>
    <t xml:space="preserve">  -0,80*1,97*2</t>
  </si>
  <si>
    <t>"přípočet ostění</t>
  </si>
  <si>
    <t xml:space="preserve">  0,90*0,10</t>
  </si>
  <si>
    <t xml:space="preserve">  (1,15+2*0,10)*0,10*2</t>
  </si>
  <si>
    <t>"m.č.201"    (2,49*2+1,44+0,30)*1,25</t>
  </si>
  <si>
    <t>"m.č.202"    (2,87*2+1,79+0,10)*1,25</t>
  </si>
  <si>
    <t>"m.č.103"    (1,34*2+1,29+0,15)*1,25</t>
  </si>
  <si>
    <t>"m.č.204"    (2,80+0,30+2,80+0,30)*1,25</t>
  </si>
  <si>
    <t>"m.č.205"    (1,05+1,05)*1,25</t>
  </si>
  <si>
    <t>"m.č.207"    2,65*3,25</t>
  </si>
  <si>
    <t xml:space="preserve">  -1,15*1,15*2</t>
  </si>
  <si>
    <t xml:space="preserve">  -1,00*1,15</t>
  </si>
  <si>
    <t xml:space="preserve">  -1,35*1,15</t>
  </si>
  <si>
    <t xml:space="preserve">  1,00*0,10</t>
  </si>
  <si>
    <t xml:space="preserve">  (0,95+2*2,10)*0,10*2</t>
  </si>
  <si>
    <t>13</t>
  </si>
  <si>
    <t>612325422</t>
  </si>
  <si>
    <t>Oprava vnitřní vápenocementové štukové omítky stěn v rozsahu plochy do 30%</t>
  </si>
  <si>
    <t>405918315</t>
  </si>
  <si>
    <t>"m.č.117"    (2,90+7,05)*2*3,25</t>
  </si>
  <si>
    <t xml:space="preserve">  -(0,30*2+1,40)*1,50</t>
  </si>
  <si>
    <t>"m.č.126"    ((17,00+2,75)*2+0,30*8)*3,25</t>
  </si>
  <si>
    <t xml:space="preserve">  -(2,90+0,50+1,70)*3,25</t>
  </si>
  <si>
    <t xml:space="preserve">  -1,80*2,20</t>
  </si>
  <si>
    <t xml:space="preserve">  -0,80*1,97*7</t>
  </si>
  <si>
    <t xml:space="preserve">  -2,40*2,40</t>
  </si>
  <si>
    <t>14</t>
  </si>
  <si>
    <t>612331121</t>
  </si>
  <si>
    <t>Cementová omítka hladká jednovrstvá vnitřních stěn nanášená ručně</t>
  </si>
  <si>
    <t>784155368</t>
  </si>
  <si>
    <t>"pod obklady</t>
  </si>
  <si>
    <t>"m.č.101"    (1,57+2,535)*2*2,00</t>
  </si>
  <si>
    <t>"m.č.102"    (1,72+2,98)*2*2,00</t>
  </si>
  <si>
    <t xml:space="preserve">  (0,80+1,20)*2*2,00*2</t>
  </si>
  <si>
    <t>"m.č.103"    (1,25+1,165)*2*2,00</t>
  </si>
  <si>
    <t>"m.č.104"    (1,17+2,00)*2*2,00</t>
  </si>
  <si>
    <t>"m.č.105"    (1,47+1,75)*2*2,00</t>
  </si>
  <si>
    <t xml:space="preserve">  (1,40+0,90)*2*2,00</t>
  </si>
  <si>
    <t xml:space="preserve">  (1,40+0,80)*2*2,00</t>
  </si>
  <si>
    <t>"m.č.106"    (1,40+0,80)*2*2,00</t>
  </si>
  <si>
    <t xml:space="preserve">  (1,65+1,73)*2*2,00</t>
  </si>
  <si>
    <t xml:space="preserve">  -0,80*1,97*10</t>
  </si>
  <si>
    <t xml:space="preserve">  -0,80*1,97*4</t>
  </si>
  <si>
    <t xml:space="preserve">  -1,90*1,97</t>
  </si>
  <si>
    <t xml:space="preserve">  -1,175*1,25*2</t>
  </si>
  <si>
    <t xml:space="preserve">  -1,125*1,25*2</t>
  </si>
  <si>
    <t xml:space="preserve">  0,10*2,00*2</t>
  </si>
  <si>
    <t>"m.č.201"    (1,44+2,49)*2*2,00</t>
  </si>
  <si>
    <t>"m.č.202"    (1,89+2,87)*2*2,00</t>
  </si>
  <si>
    <t xml:space="preserve">  (0,87+1,20)*2*2,00*2</t>
  </si>
  <si>
    <t>"m.č.203"    (1,29+1,34)*2*2,00</t>
  </si>
  <si>
    <t>"m.č.204"    (1,35+2,80)*2*2,00</t>
  </si>
  <si>
    <t xml:space="preserve">  (1,40+0,90)*2*2,00*3</t>
  </si>
  <si>
    <t>"m.č.205"    (1,05+1,08)*2*2,00</t>
  </si>
  <si>
    <t>"m.č.206"    (1,40+1,42)*2*2,00</t>
  </si>
  <si>
    <t xml:space="preserve">  -0,60*1,97*12</t>
  </si>
  <si>
    <t xml:space="preserve">  -1,15*1,25*2</t>
  </si>
  <si>
    <t xml:space="preserve">  -1,00*1,25</t>
  </si>
  <si>
    <t xml:space="preserve">  -1,35*1,25</t>
  </si>
  <si>
    <t>631311114</t>
  </si>
  <si>
    <t>Mazanina tl do 80 mm z betonu prostého tř. C 16/20</t>
  </si>
  <si>
    <t>m3</t>
  </si>
  <si>
    <t>-1392595278</t>
  </si>
  <si>
    <t>"skladba P1a - m.č.101 až 107</t>
  </si>
  <si>
    <t xml:space="preserve">  (3,50+6,85+1,46+2,35+4,80+1,12+2,65)*0,06</t>
  </si>
  <si>
    <t xml:space="preserve">"skladba P1+P2 </t>
  </si>
  <si>
    <t>"m.č.117+126</t>
  </si>
  <si>
    <t xml:space="preserve">  (20,20+40,50)*0,06</t>
  </si>
  <si>
    <t>"skladba P3a - m.č.201 až 206</t>
  </si>
  <si>
    <t xml:space="preserve">  (3,10+6,70+1,65+7,10+0,90+2,00)*0,06</t>
  </si>
  <si>
    <t>16</t>
  </si>
  <si>
    <t>631311124</t>
  </si>
  <si>
    <t>Mazanina tl do 120 mm z betonu prostého tř. C 16/20</t>
  </si>
  <si>
    <t>1282995225</t>
  </si>
  <si>
    <t>"1.NP - podkladní beton</t>
  </si>
  <si>
    <t>"m.č.101 až 107</t>
  </si>
  <si>
    <t xml:space="preserve">  (1,65*4,08+0,10*0,60)*0,12</t>
  </si>
  <si>
    <t xml:space="preserve">  (1,25*1,70+1,57*1,70+1,10*0,15)*0,12</t>
  </si>
  <si>
    <t xml:space="preserve">  (3,07*1,35+2,72*2,15)*0,12</t>
  </si>
  <si>
    <t xml:space="preserve">  (1,60*0,60+1,70*0,15)*0,12</t>
  </si>
  <si>
    <t>"m.č.117+126 z 50%</t>
  </si>
  <si>
    <t xml:space="preserve">  (20,20+40,50)*0,12*0,50</t>
  </si>
  <si>
    <t>17</t>
  </si>
  <si>
    <t>631319171</t>
  </si>
  <si>
    <t>Příplatek k mazanině tl do 80 mm za stržení povrchu spodní vrstvy před vložením výztuže</t>
  </si>
  <si>
    <t>-965446447</t>
  </si>
  <si>
    <t>18</t>
  </si>
  <si>
    <t>631319173</t>
  </si>
  <si>
    <t>Příplatek k mazanině tl do 120 mm za stržení povrchu spodní vrstvy před vložením výztuže</t>
  </si>
  <si>
    <t>-2139295929</t>
  </si>
  <si>
    <t>19</t>
  </si>
  <si>
    <t>631362021</t>
  </si>
  <si>
    <t>Výztuž mazanin svařovanými sítěmi Kari</t>
  </si>
  <si>
    <t>t</t>
  </si>
  <si>
    <t>-138084059</t>
  </si>
  <si>
    <t>"vrchní mazaniny</t>
  </si>
  <si>
    <t xml:space="preserve">  104,88*1,25*2,105*0,001</t>
  </si>
  <si>
    <t>"podkladní beton</t>
  </si>
  <si>
    <t xml:space="preserve">  53,31*1,25*3,301*0,001</t>
  </si>
  <si>
    <t>20</t>
  </si>
  <si>
    <t>634111113</t>
  </si>
  <si>
    <t>Obvodová dilatace pružnou těsnicí páskou v 80 mm mezi stěnou a mazaninou</t>
  </si>
  <si>
    <t>-571675132</t>
  </si>
  <si>
    <t>"1.NP"    63,38+19,50</t>
  </si>
  <si>
    <t>"2.NP"    62,92</t>
  </si>
  <si>
    <t>635111232</t>
  </si>
  <si>
    <t>Násyp pod podlahy z drobného kameniva 0-4 se zhutněním</t>
  </si>
  <si>
    <t>-733851747</t>
  </si>
  <si>
    <t xml:space="preserve">"1.NP </t>
  </si>
  <si>
    <t xml:space="preserve">  (1,65*4,08+0,10*0,60)*0,15</t>
  </si>
  <si>
    <t xml:space="preserve">  (1,25*1,70+1,57*1,70+1,10*0,15)*0,15</t>
  </si>
  <si>
    <t xml:space="preserve">  (3,07*1,35+2,72*2,15)*0,15</t>
  </si>
  <si>
    <t xml:space="preserve">  (1,60*0,60+1,70*0,15)*0,15</t>
  </si>
  <si>
    <t xml:space="preserve">  (20,20+40,50)*0,15*0,50</t>
  </si>
  <si>
    <t>22</t>
  </si>
  <si>
    <t>642942111</t>
  </si>
  <si>
    <t>Osazování zárubní nebo rámů dveřních kovových do 2,5 m2 na MC</t>
  </si>
  <si>
    <t>363810934</t>
  </si>
  <si>
    <t>"1.NP"    8</t>
  </si>
  <si>
    <t>"2.NP"    8</t>
  </si>
  <si>
    <t>23</t>
  </si>
  <si>
    <t>642944121</t>
  </si>
  <si>
    <t>Osazování ocelových zárubní dodatečné pl do 2,5 m2</t>
  </si>
  <si>
    <t>1765156503</t>
  </si>
  <si>
    <t>"1.NP"    3</t>
  </si>
  <si>
    <t>"2.NP"    3</t>
  </si>
  <si>
    <t>24</t>
  </si>
  <si>
    <t>M</t>
  </si>
  <si>
    <t>553312350</t>
  </si>
  <si>
    <t>zárubeň ocelová pro běžné zdění O 110 800 L/P</t>
  </si>
  <si>
    <t>1222593324</t>
  </si>
  <si>
    <t>25</t>
  </si>
  <si>
    <t>553313330</t>
  </si>
  <si>
    <t>zárubeň ocelová pro porobeton YH 75 600 L/P</t>
  </si>
  <si>
    <t>203793069</t>
  </si>
  <si>
    <t>26</t>
  </si>
  <si>
    <t>553313350</t>
  </si>
  <si>
    <t>zárubeň ocelová pro porobeton YH 75 700 L/P</t>
  </si>
  <si>
    <t>1265928433</t>
  </si>
  <si>
    <t>27</t>
  </si>
  <si>
    <t>553313480</t>
  </si>
  <si>
    <t>zárubeň ocelová pro porobeton YH 100 700 L/P</t>
  </si>
  <si>
    <t>-309046133</t>
  </si>
  <si>
    <t>28</t>
  </si>
  <si>
    <t>553313860</t>
  </si>
  <si>
    <t>zárubeň ocelová pro porobeton YH 150 900 L/P</t>
  </si>
  <si>
    <t>-998478254</t>
  </si>
  <si>
    <t>29</t>
  </si>
  <si>
    <t>Přenos 1</t>
  </si>
  <si>
    <t>Ležatá kanalizace - dle položkového rozpočtu</t>
  </si>
  <si>
    <t>kpl</t>
  </si>
  <si>
    <t>-179831600</t>
  </si>
  <si>
    <t>30</t>
  </si>
  <si>
    <t>Přenos 2</t>
  </si>
  <si>
    <t>Trubní vedení - dle položkového rozpočtu</t>
  </si>
  <si>
    <t>1340053862</t>
  </si>
  <si>
    <t>31</t>
  </si>
  <si>
    <t>949101111</t>
  </si>
  <si>
    <t>Lešení pomocné pro objekty pozemních staveb s lešeňovou podlahou v do 1,9 m zatížení do 150 kg/m2</t>
  </si>
  <si>
    <t>1237969571</t>
  </si>
  <si>
    <t>"1.NP - m.č.101 až 107+117+126</t>
  </si>
  <si>
    <t xml:space="preserve"> 3,50+6,85+1,46+2,35+4,80</t>
  </si>
  <si>
    <t xml:space="preserve">  1,12+2,65+20,20+40,50</t>
  </si>
  <si>
    <t>"2.NP - m.č.201 až 206</t>
  </si>
  <si>
    <t xml:space="preserve">  3,10+6,70+1,65+7,10+0,90+2,00</t>
  </si>
  <si>
    <t>32</t>
  </si>
  <si>
    <t>952901111</t>
  </si>
  <si>
    <t>Vyčištění budov bytové a občanské výstavby při výšce podlaží do 4 m</t>
  </si>
  <si>
    <t>1559033750</t>
  </si>
  <si>
    <t xml:space="preserve">  6,70*4,70+17,00*2,50+3,40*7,30</t>
  </si>
  <si>
    <t xml:space="preserve">  6,70*4,70+17,50*2,50</t>
  </si>
  <si>
    <t>33</t>
  </si>
  <si>
    <t>952902121</t>
  </si>
  <si>
    <t>Čištění budov zametení drsných podlah</t>
  </si>
  <si>
    <t>911356120</t>
  </si>
  <si>
    <t>"po bourání</t>
  </si>
  <si>
    <t xml:space="preserve">  6,20*4,50*2+17,00*2,50+2,90*7,10</t>
  </si>
  <si>
    <t>34</t>
  </si>
  <si>
    <t>962031132</t>
  </si>
  <si>
    <t>Bourání příček z cihel pálených na MVC tl do 100 mm</t>
  </si>
  <si>
    <t>1552471455</t>
  </si>
  <si>
    <t xml:space="preserve">  (1,75+1,10)*3,25</t>
  </si>
  <si>
    <t xml:space="preserve">  (4,45+1,55*4)*3,25</t>
  </si>
  <si>
    <t xml:space="preserve">  1,10*2,10*2</t>
  </si>
  <si>
    <t xml:space="preserve">  -0,60*2,00*6</t>
  </si>
  <si>
    <t xml:space="preserve">  -0,80*2,00*2</t>
  </si>
  <si>
    <t xml:space="preserve">  (1,80+1,10)*3,25</t>
  </si>
  <si>
    <t xml:space="preserve">  (2,45+1,60*3)*3,25</t>
  </si>
  <si>
    <t xml:space="preserve">  -0,60*2,00*5</t>
  </si>
  <si>
    <t>35</t>
  </si>
  <si>
    <t>962031133</t>
  </si>
  <si>
    <t>Bourání příček z cihel pálených na MVC tl do 150 mm</t>
  </si>
  <si>
    <t>122114948</t>
  </si>
  <si>
    <t>"1.NP"    1,65*3,25</t>
  </si>
  <si>
    <t>"odpočet otvoru"    -0,60*2,00</t>
  </si>
  <si>
    <t>"2.NP"    1,70*3,25</t>
  </si>
  <si>
    <t>36</t>
  </si>
  <si>
    <t>965042131</t>
  </si>
  <si>
    <t>Bourání mazanin betonových tl do 100 mm pl do 4 m2</t>
  </si>
  <si>
    <t>1588844079</t>
  </si>
  <si>
    <t>"dle původního značení</t>
  </si>
  <si>
    <t>"1.NP - m.č.101+103+104</t>
  </si>
  <si>
    <t xml:space="preserve">  (3,50+1,46+2,35)*0,10</t>
  </si>
  <si>
    <t>"2.NP - m.č.205</t>
  </si>
  <si>
    <t xml:space="preserve">   2,40*0,10</t>
  </si>
  <si>
    <t>37</t>
  </si>
  <si>
    <t>965042141</t>
  </si>
  <si>
    <t>Bourání mazanin betonových tl do 100 mm pl přes 4 m2</t>
  </si>
  <si>
    <t>1510605789</t>
  </si>
  <si>
    <t>"dle původného značení</t>
  </si>
  <si>
    <t>"1.NP - m.č.101+105+109+112</t>
  </si>
  <si>
    <t xml:space="preserve">  (6,50+4,80+39,30+20,20)*0,10</t>
  </si>
  <si>
    <t>"2.NP - m.č.201 až 204</t>
  </si>
  <si>
    <t xml:space="preserve">  (5,40+7,80+5,10+4,50)*0,10</t>
  </si>
  <si>
    <t>38</t>
  </si>
  <si>
    <t>965042241</t>
  </si>
  <si>
    <t>Bourání mazanin betonových tl.přes 100 mm. pl.přes 4 m2</t>
  </si>
  <si>
    <t>-1565300638</t>
  </si>
  <si>
    <t>"1.NP - dle původního značení</t>
  </si>
  <si>
    <t>"m.č.101 až 105</t>
  </si>
  <si>
    <t>"m.č.109+112 z 50%</t>
  </si>
  <si>
    <t>39</t>
  </si>
  <si>
    <t>965049112</t>
  </si>
  <si>
    <t>Příplatek k bourání betonových mazanin za bourání se svařovanou sítí tl přes 100 mm</t>
  </si>
  <si>
    <t>-1826422904</t>
  </si>
  <si>
    <t>40</t>
  </si>
  <si>
    <t>965081213</t>
  </si>
  <si>
    <t>Bourání podlah z dlaždic keramických tl do 10 mm plochy přes 1 m2</t>
  </si>
  <si>
    <t>-1338112779</t>
  </si>
  <si>
    <t>"1.NP - m.č.101 až 105+109</t>
  </si>
  <si>
    <t xml:space="preserve">  3,50+6,50+1,46+2,35+4,80+39,30</t>
  </si>
  <si>
    <t>"2.NP - m.č.201 až 205</t>
  </si>
  <si>
    <t xml:space="preserve">  5,40+7,80+5,10+4,50+2,40</t>
  </si>
  <si>
    <t>41</t>
  </si>
  <si>
    <t>967031732</t>
  </si>
  <si>
    <t>Přisekání plošné zdiva z cihel pálených na MV nebo MVC tl do 100 mm</t>
  </si>
  <si>
    <t>-1711756304</t>
  </si>
  <si>
    <t>"po vybourání příček</t>
  </si>
  <si>
    <t xml:space="preserve">  0,10*3,25*6+0,15*3,25</t>
  </si>
  <si>
    <t>42</t>
  </si>
  <si>
    <t>968072455</t>
  </si>
  <si>
    <t>Vybourání kovových dveřních zárubní pl do 2 m2</t>
  </si>
  <si>
    <t>-1560089918</t>
  </si>
  <si>
    <t xml:space="preserve">  0,60*2,00*7</t>
  </si>
  <si>
    <t xml:space="preserve">  0,80*2,00*3</t>
  </si>
  <si>
    <t xml:space="preserve">  0,60*2,00*6</t>
  </si>
  <si>
    <t>43</t>
  </si>
  <si>
    <t>776511810</t>
  </si>
  <si>
    <t>Demontáž lepených povlakových podlah bez podložky ručně</t>
  </si>
  <si>
    <t>-203654510</t>
  </si>
  <si>
    <t>"m.č.112"      20,20</t>
  </si>
  <si>
    <t>44</t>
  </si>
  <si>
    <t>971033341</t>
  </si>
  <si>
    <t>Vybourání otvorů ve zdivu cihelném pl do 0,09 m2 na MVC nebo MV tl do 300 mm</t>
  </si>
  <si>
    <t>763383973</t>
  </si>
  <si>
    <t>45</t>
  </si>
  <si>
    <t>978011141</t>
  </si>
  <si>
    <t>Otlučení vnitřní vápenné nebo vápenocementové omítky stropů v rozsahu do 30 %</t>
  </si>
  <si>
    <t>-943682779</t>
  </si>
  <si>
    <t>"m.č.109+112"    40,50+20,20</t>
  </si>
  <si>
    <t>46</t>
  </si>
  <si>
    <t>978011191</t>
  </si>
  <si>
    <t>Otlučení vnitřní vápenné nebo vápenocementové omítky stropů v rozsahu do 100 %</t>
  </si>
  <si>
    <t>1581069207</t>
  </si>
  <si>
    <t>47</t>
  </si>
  <si>
    <t>978013141</t>
  </si>
  <si>
    <t>Otlučení vnitřní vápenné nebo vápenocementové omítky stěn v rozsahu do 30 %</t>
  </si>
  <si>
    <t>-684951831</t>
  </si>
  <si>
    <t>"m.č.112"    (2,90+7,05)*2*3,25</t>
  </si>
  <si>
    <t>"m.č.109"    ((17,00+2,75)*2+0,30*8)*3,25</t>
  </si>
  <si>
    <t xml:space="preserve">  -(2,90+0,5+1,70)*3,25</t>
  </si>
  <si>
    <t>48</t>
  </si>
  <si>
    <t>978013191</t>
  </si>
  <si>
    <t>Otlučení vnitřní vápenné nebo vápenocementové omítky stěn v rozsahu do 100 %</t>
  </si>
  <si>
    <t>257039794</t>
  </si>
  <si>
    <t xml:space="preserve">  (1,75+4,38)*2*1,25</t>
  </si>
  <si>
    <t xml:space="preserve">  (1,57+3,90)*2*1,25</t>
  </si>
  <si>
    <t xml:space="preserve">  (3,10+3,90+1,20+4,40)*1,25</t>
  </si>
  <si>
    <t xml:space="preserve">  -1,175*1,15*2</t>
  </si>
  <si>
    <t xml:space="preserve">  -2,40*1,15</t>
  </si>
  <si>
    <t xml:space="preserve">  (1,80+4,27)*2*1,25</t>
  </si>
  <si>
    <t xml:space="preserve">  (1,44+3,90)*2*1,25</t>
  </si>
  <si>
    <t xml:space="preserve">  (3,10+3,90+1,35+4,40)*1,25</t>
  </si>
  <si>
    <t>49</t>
  </si>
  <si>
    <t>978059541</t>
  </si>
  <si>
    <t>Odsekání a odebrání obkladů stěn z vnitřních obkládaček plochy přes 1 m2</t>
  </si>
  <si>
    <t>-1660361946</t>
  </si>
  <si>
    <t xml:space="preserve">  (1,75+4,38)*2*2,00</t>
  </si>
  <si>
    <t xml:space="preserve">  (1,57+3,90)*2*2,00</t>
  </si>
  <si>
    <t xml:space="preserve">  (3,10+3,90+1,20+4,40)*2,00</t>
  </si>
  <si>
    <t xml:space="preserve">  -1,10*2,00*2</t>
  </si>
  <si>
    <t xml:space="preserve">  -2,40*1,25</t>
  </si>
  <si>
    <t xml:space="preserve">  (1,80+4,27)*2*2,00</t>
  </si>
  <si>
    <t xml:space="preserve">  (1,44+3,90)*2*2,00</t>
  </si>
  <si>
    <t xml:space="preserve">  (3,10+3,90+1,35+4,40)*2,00</t>
  </si>
  <si>
    <t>50</t>
  </si>
  <si>
    <t>997013111</t>
  </si>
  <si>
    <t>Vnitrostaveništní doprava suti do 50 m</t>
  </si>
  <si>
    <t>-688800074</t>
  </si>
  <si>
    <t>51</t>
  </si>
  <si>
    <t>997013311</t>
  </si>
  <si>
    <t>Montáž a demontáž shozu suti v do 10 m</t>
  </si>
  <si>
    <t>-159204672</t>
  </si>
  <si>
    <t>52</t>
  </si>
  <si>
    <t>997013321</t>
  </si>
  <si>
    <t>Příplatek k shozu suti v do 10 m za první a ZKD den použití</t>
  </si>
  <si>
    <t>-271840782</t>
  </si>
  <si>
    <t xml:space="preserve">  6,00*15</t>
  </si>
  <si>
    <t>53</t>
  </si>
  <si>
    <t>997013501</t>
  </si>
  <si>
    <t>Odvoz suti na skládku do 1 km se složením</t>
  </si>
  <si>
    <t>-2030370202</t>
  </si>
  <si>
    <t>54</t>
  </si>
  <si>
    <t>997013509</t>
  </si>
  <si>
    <t>Příplatek k odvozu suti na skládku ZKD 1 km přes 1 km</t>
  </si>
  <si>
    <t>-1183316041</t>
  </si>
  <si>
    <t>55</t>
  </si>
  <si>
    <t>997013831</t>
  </si>
  <si>
    <t>Poplatek za uložení stavebního směsného odpadu na skládce (skládkovné)</t>
  </si>
  <si>
    <t>-1728636981</t>
  </si>
  <si>
    <t>56</t>
  </si>
  <si>
    <t>998018002</t>
  </si>
  <si>
    <t>Přesun hmot ruční pro budovy v do 12 m</t>
  </si>
  <si>
    <t>672046291</t>
  </si>
  <si>
    <t>57</t>
  </si>
  <si>
    <t>Přenos 3</t>
  </si>
  <si>
    <t>Přesun hmot pro trubní vedení - dle položkového rozpočtu</t>
  </si>
  <si>
    <t>443162572</t>
  </si>
  <si>
    <t>58</t>
  </si>
  <si>
    <t>711111001</t>
  </si>
  <si>
    <t>Provedení izolace proti zemní vlhkosti vodorovné za studena nátěrem penetračním</t>
  </si>
  <si>
    <t>-843406827</t>
  </si>
  <si>
    <t xml:space="preserve">  1,65*4,08+0,10*0,60+1,20*0,30</t>
  </si>
  <si>
    <t xml:space="preserve">  1,25*2,00+1,57*1,70+1,10*0,15</t>
  </si>
  <si>
    <t xml:space="preserve">  3,07*1,35+2,60*0,30+2,72*2,15</t>
  </si>
  <si>
    <t xml:space="preserve">  1,60*0,60+1,70*0,15</t>
  </si>
  <si>
    <t xml:space="preserve">  20,20+40,50</t>
  </si>
  <si>
    <t>59</t>
  </si>
  <si>
    <t>111631500</t>
  </si>
  <si>
    <t>lak asfaltový ALP/9 bal 9 kg</t>
  </si>
  <si>
    <t>-390584083</t>
  </si>
  <si>
    <t>60</t>
  </si>
  <si>
    <t>711141559</t>
  </si>
  <si>
    <t>Provedení izolace proti zemní vlhkosti pásy přitavením vodorovné NAIP</t>
  </si>
  <si>
    <t>-145943700</t>
  </si>
  <si>
    <t xml:space="preserve">  (1,65*4,08+0,10*0,60+1,20*0,30)*2</t>
  </si>
  <si>
    <t xml:space="preserve">  (1,25*2,00+1,57*1,70+1,10*0,15)*2</t>
  </si>
  <si>
    <t xml:space="preserve">  (3,07*1,35+2,60*0,30+2,72*2,15)*2</t>
  </si>
  <si>
    <t xml:space="preserve">  (1,60*0,60+1,70*0,15)*2</t>
  </si>
  <si>
    <t xml:space="preserve">  (20,20+40,50)*2</t>
  </si>
  <si>
    <t>61</t>
  </si>
  <si>
    <t>628321340</t>
  </si>
  <si>
    <t>pás těžký asfaltovaný BITAGIT 40 MINERÁL (V60S40)</t>
  </si>
  <si>
    <t>946957183</t>
  </si>
  <si>
    <t>62</t>
  </si>
  <si>
    <t>628560000</t>
  </si>
  <si>
    <t>pás asfaltovaný modifikovaný SBS RADONELAST</t>
  </si>
  <si>
    <t>-1888050240</t>
  </si>
  <si>
    <t>63</t>
  </si>
  <si>
    <t>711723245</t>
  </si>
  <si>
    <t>Izolace proti vodě - napojení na stávající hydroizolaci</t>
  </si>
  <si>
    <t>-1591755967</t>
  </si>
  <si>
    <t xml:space="preserve">  (6,20+4,50)*2</t>
  </si>
  <si>
    <t xml:space="preserve">  (17,20+2,50)*2</t>
  </si>
  <si>
    <t xml:space="preserve">  (2,90+7,00)*2</t>
  </si>
  <si>
    <t>64</t>
  </si>
  <si>
    <t>711113117</t>
  </si>
  <si>
    <t xml:space="preserve">Izolace proti zemní vlhkosti vodorovná za studena hydroizolační stěrkou </t>
  </si>
  <si>
    <t>-1990914686</t>
  </si>
  <si>
    <t>"m.č.101"  3,50+(1,57+2,535)*2*0,15</t>
  </si>
  <si>
    <t>"m.č.102"  6,85+(1,72+2,98+(0,80+1,20)*2)*2*0,15</t>
  </si>
  <si>
    <t>"m.č.103"  1,46+(1,25+1,165)*2*0,15</t>
  </si>
  <si>
    <t>"m.č.104"  2,35+(1,17+2,00)*2*0,15</t>
  </si>
  <si>
    <t xml:space="preserve">  4,80+(1,47+1,75+1,40+0,90+1,40+0,80)*2*0,15</t>
  </si>
  <si>
    <t>"m.č.106"  1,12+(1,40+0,80)*2*0,15</t>
  </si>
  <si>
    <t>"m.č.107"  2,65+(1,55+1,73)*2*0,15</t>
  </si>
  <si>
    <t>"m.č.201"  3,10+(1,44+2,49)*2*0,15</t>
  </si>
  <si>
    <t>"m.č.202"  6,70+(1,79+2,87+(0,87+1,20)*2)*2*0,15</t>
  </si>
  <si>
    <t>"m.č.203"  1,65+(1,29+1,34)*2*0,15</t>
  </si>
  <si>
    <t>"m.č.204"  7,10+(1,35+2,80+(1,40+0,90)*3)*2*0,15</t>
  </si>
  <si>
    <t>"m.č.205"  0,90+(1,05+1,08)*2*0,15</t>
  </si>
  <si>
    <t>"m.č.206"  2,00+(1,40+1,42)*2*0,15</t>
  </si>
  <si>
    <t>65</t>
  </si>
  <si>
    <t>998711102</t>
  </si>
  <si>
    <t>Přesun hmot tonážní pro izolace proti vodě, vlhkosti a plynům v objektech výšky do 12 m</t>
  </si>
  <si>
    <t>428905123</t>
  </si>
  <si>
    <t>66</t>
  </si>
  <si>
    <t>713121111</t>
  </si>
  <si>
    <t>Montáž izolace tepelné podlah volně kladenými rohožemi, pásy, dílci, deskami 1 vrstva</t>
  </si>
  <si>
    <t>2072215638</t>
  </si>
  <si>
    <t>"1.NP - skladba P1. P1a, P2</t>
  </si>
  <si>
    <t xml:space="preserve">  3,50+6,85+1,46+2,35+4,80+1,12+3,65</t>
  </si>
  <si>
    <t>"2.NP - skladba P3a</t>
  </si>
  <si>
    <t>"m.č.201 až 206</t>
  </si>
  <si>
    <t>67</t>
  </si>
  <si>
    <t>283723050</t>
  </si>
  <si>
    <t>deska z pěnového polystyrenu EPS 100 S 1000 x 500 x 50 mm</t>
  </si>
  <si>
    <t>1861130843</t>
  </si>
  <si>
    <t>68</t>
  </si>
  <si>
    <t>713191132</t>
  </si>
  <si>
    <t>Montáž izolace tepelné podlah,  překrytí separační fólií z PE</t>
  </si>
  <si>
    <t>1577678563</t>
  </si>
  <si>
    <t>69</t>
  </si>
  <si>
    <t>283231500</t>
  </si>
  <si>
    <t>fólie separační PE bal. 100 m2</t>
  </si>
  <si>
    <t>1053501563</t>
  </si>
  <si>
    <t>70</t>
  </si>
  <si>
    <t>998713102</t>
  </si>
  <si>
    <t>Přesun hmot tonážní pro izolace tepelné v objektech v do 12 m</t>
  </si>
  <si>
    <t>-1045650729</t>
  </si>
  <si>
    <t>71</t>
  </si>
  <si>
    <t>Přenos ZTI 1</t>
  </si>
  <si>
    <t>Vnitřní kanalizace - dle položkového rozpočtu</t>
  </si>
  <si>
    <t>505101816</t>
  </si>
  <si>
    <t>72</t>
  </si>
  <si>
    <t>Přenos ZTI 2</t>
  </si>
  <si>
    <t>Vnitřní vodovod - dle položkového rozpočtu</t>
  </si>
  <si>
    <t>-1496458267</t>
  </si>
  <si>
    <t>73</t>
  </si>
  <si>
    <t>Přenos ZTI 3</t>
  </si>
  <si>
    <t>Zařizovací předměty - dle položkového rozpočtu</t>
  </si>
  <si>
    <t>-1971957989</t>
  </si>
  <si>
    <t>74</t>
  </si>
  <si>
    <t>763131451</t>
  </si>
  <si>
    <t>SDK podhled deska 1xH2 12,5 bez TI dvouvrstvá spodní kce profil CD+UD</t>
  </si>
  <si>
    <t>-2058642772</t>
  </si>
  <si>
    <t xml:space="preserve">  1,65*3,065+1,57*2,535</t>
  </si>
  <si>
    <t xml:space="preserve">  2,62*0,90+2,77*1,10+1,50*0,63</t>
  </si>
  <si>
    <t xml:space="preserve">  1,79*2,78+1,44*2,49</t>
  </si>
  <si>
    <t xml:space="preserve">  2,50*2,08+1,35*0,34</t>
  </si>
  <si>
    <t>75</t>
  </si>
  <si>
    <t>763131714</t>
  </si>
  <si>
    <t>SDK podhled základní penetrační nátěr</t>
  </si>
  <si>
    <t>1408932792</t>
  </si>
  <si>
    <t xml:space="preserve">  29,608+3,25*0,60*2</t>
  </si>
  <si>
    <t>76</t>
  </si>
  <si>
    <t>763131721</t>
  </si>
  <si>
    <t>SDK podhled skoková změna v do 0,5 m</t>
  </si>
  <si>
    <t>1010658158</t>
  </si>
  <si>
    <t>"1.NP"    1,72+2,77</t>
  </si>
  <si>
    <t>"2.NP"    1,79+2,50</t>
  </si>
  <si>
    <t>77</t>
  </si>
  <si>
    <t>763164621</t>
  </si>
  <si>
    <t xml:space="preserve">SDK obklad potrubíí tvaru U š do 0,6 m desky 1xH2 12,5 </t>
  </si>
  <si>
    <t>-366890811</t>
  </si>
  <si>
    <t xml:space="preserve">  3,25*2</t>
  </si>
  <si>
    <t>78</t>
  </si>
  <si>
    <t>998763302</t>
  </si>
  <si>
    <t>Přesun hmot tonážní pro sádrokartonové konstrukce v objektech v do 12 m</t>
  </si>
  <si>
    <t>-1903046853</t>
  </si>
  <si>
    <t>79</t>
  </si>
  <si>
    <t>766660001</t>
  </si>
  <si>
    <t>Montáž dveřních křídel otvíravých 1křídlových š do 0,8 m do ocelové zárubně</t>
  </si>
  <si>
    <t>537384101</t>
  </si>
  <si>
    <t xml:space="preserve">  11+4+6</t>
  </si>
  <si>
    <t>80</t>
  </si>
  <si>
    <t>766660002</t>
  </si>
  <si>
    <t>Montáž dveřních křídel otvíravých 1křídlových š přes 0,8 m do ocelové zárubně</t>
  </si>
  <si>
    <t>943992958</t>
  </si>
  <si>
    <t>81</t>
  </si>
  <si>
    <t>6116171</t>
  </si>
  <si>
    <t xml:space="preserve">dveře vnitřní hladké plné mechanicky odolné 1křídlové vel.60x197 cm </t>
  </si>
  <si>
    <t>1798676256</t>
  </si>
  <si>
    <t>82</t>
  </si>
  <si>
    <t>6116172</t>
  </si>
  <si>
    <t xml:space="preserve">dveře vnitřní hladké plné mechanicky odolné 1křídlové vel.70x197 cm </t>
  </si>
  <si>
    <t>-183576721</t>
  </si>
  <si>
    <t>83</t>
  </si>
  <si>
    <t>6116173</t>
  </si>
  <si>
    <t xml:space="preserve">dveře vnitřní hladké plné mechanicky odolné 1křídlové vel.80x197 cm </t>
  </si>
  <si>
    <t>-1899155282</t>
  </si>
  <si>
    <t>84</t>
  </si>
  <si>
    <t>6116175</t>
  </si>
  <si>
    <t xml:space="preserve">dveře vnitřní hladké plné mechanicky odolné 1křídlové vel.90x197 cm </t>
  </si>
  <si>
    <t>1626786106</t>
  </si>
  <si>
    <t>85</t>
  </si>
  <si>
    <t>766660722</t>
  </si>
  <si>
    <t xml:space="preserve">Montáž dveřního kování </t>
  </si>
  <si>
    <t>-1831057158</t>
  </si>
  <si>
    <t>86</t>
  </si>
  <si>
    <t>549141</t>
  </si>
  <si>
    <t>dveřní kování - dle investora</t>
  </si>
  <si>
    <t>851702268</t>
  </si>
  <si>
    <t>87</t>
  </si>
  <si>
    <t>998766102</t>
  </si>
  <si>
    <t>Přesun hmot tonážní pro konstrukce truhlářské v objektech v do 12 m</t>
  </si>
  <si>
    <t>-457314572</t>
  </si>
  <si>
    <t>88</t>
  </si>
  <si>
    <t>771474114</t>
  </si>
  <si>
    <t>Montáž soklíků z dlaždic keramických rovných flexibilní lepidlo v do 150 mm</t>
  </si>
  <si>
    <t>-1653989217</t>
  </si>
  <si>
    <t>"1.NP - m.č.126</t>
  </si>
  <si>
    <t xml:space="preserve">  17,00*2+2,85*2+0,30*2*4</t>
  </si>
  <si>
    <t xml:space="preserve">  -1,80-0,80*8-0,90</t>
  </si>
  <si>
    <t>89</t>
  </si>
  <si>
    <t>771574113</t>
  </si>
  <si>
    <t>Montáž podlah keramických režných hladkých lepených flexibilním lepidlem do 12 ks/m2</t>
  </si>
  <si>
    <t>1808744955</t>
  </si>
  <si>
    <t>"1.NP - skladba P1</t>
  </si>
  <si>
    <t>"m.č.126"      40,50</t>
  </si>
  <si>
    <t>90</t>
  </si>
  <si>
    <t>59761408</t>
  </si>
  <si>
    <t>dlaždice keramické slinuté neglazované - dle investora</t>
  </si>
  <si>
    <t>-217312919</t>
  </si>
  <si>
    <t xml:space="preserve">  (33,00*0,15+40,50)*1,10</t>
  </si>
  <si>
    <t>91</t>
  </si>
  <si>
    <t>771574114</t>
  </si>
  <si>
    <t>Montáž podlah keramických hladkých lepených flexibilním lepidlem do 19 ks/m2</t>
  </si>
  <si>
    <t>-451068097</t>
  </si>
  <si>
    <t>"1.NP - skladba P1a</t>
  </si>
  <si>
    <t xml:space="preserve">  3,50+4,93+0,96*2+1,45+2,35</t>
  </si>
  <si>
    <t xml:space="preserve">  2,42+1,26+1,12+1,12+2,65</t>
  </si>
  <si>
    <t xml:space="preserve">  3,10+4,78+0,96*2+1,65</t>
  </si>
  <si>
    <t xml:space="preserve">  3,32+1,26*3+0,90+2,00</t>
  </si>
  <si>
    <t>92</t>
  </si>
  <si>
    <t>59761434</t>
  </si>
  <si>
    <t>dlaždice keramické slinuté - dle investora</t>
  </si>
  <si>
    <t>-2058539567</t>
  </si>
  <si>
    <t>93</t>
  </si>
  <si>
    <t>590512</t>
  </si>
  <si>
    <t>tmel pro lepení a spárování dlažeb</t>
  </si>
  <si>
    <t>-1798635695</t>
  </si>
  <si>
    <t xml:space="preserve">  40,50+44,17</t>
  </si>
  <si>
    <t>94</t>
  </si>
  <si>
    <t>771579191</t>
  </si>
  <si>
    <t>Příplatek k montáž podlah keramických za plochu do 5 m2</t>
  </si>
  <si>
    <t>-1294076755</t>
  </si>
  <si>
    <t xml:space="preserve">"2.NP </t>
  </si>
  <si>
    <t>95</t>
  </si>
  <si>
    <t>771591111</t>
  </si>
  <si>
    <t>Podlahy penetrace podkladu</t>
  </si>
  <si>
    <t>-1249037183</t>
  </si>
  <si>
    <t xml:space="preserve">  33,00*0,15+40,50+44,17</t>
  </si>
  <si>
    <t>96</t>
  </si>
  <si>
    <t>998771102</t>
  </si>
  <si>
    <t>Přesun hmot tonážní pro podlahy z dlaždic v objektech v do 12 m</t>
  </si>
  <si>
    <t>-1143249992</t>
  </si>
  <si>
    <t>97</t>
  </si>
  <si>
    <t>776491110</t>
  </si>
  <si>
    <t>Lepení kobercových soklíků</t>
  </si>
  <si>
    <t>-748682533</t>
  </si>
  <si>
    <t>"1.NP - skladba P2</t>
  </si>
  <si>
    <t>"m.č.117"    2,90*2+7,00*2+0,25*2-0,80</t>
  </si>
  <si>
    <t>98</t>
  </si>
  <si>
    <t>697512010</t>
  </si>
  <si>
    <t xml:space="preserve">lišta kobercová </t>
  </si>
  <si>
    <t>-656085339</t>
  </si>
  <si>
    <t>99</t>
  </si>
  <si>
    <t>776572100</t>
  </si>
  <si>
    <t>Lepení pásů povlakových podlah textilních</t>
  </si>
  <si>
    <t>-1098166816</t>
  </si>
  <si>
    <t>"m.č.117"      20,20</t>
  </si>
  <si>
    <t>69751002</t>
  </si>
  <si>
    <t>koberec zátěžový-vysoká zátěž - dle investora</t>
  </si>
  <si>
    <t>-1293403056</t>
  </si>
  <si>
    <t>101</t>
  </si>
  <si>
    <t>776990111</t>
  </si>
  <si>
    <t>Vyrovnání podkladu samonivelační stěrkou tl 3 mm pevnosti 15 Mpa</t>
  </si>
  <si>
    <t>-745978185</t>
  </si>
  <si>
    <t>102</t>
  </si>
  <si>
    <t>998776102</t>
  </si>
  <si>
    <t>Přesun hmot tonážní pro podlahy povlakové v objektech v do 12 m</t>
  </si>
  <si>
    <t>1693266887</t>
  </si>
  <si>
    <t>103</t>
  </si>
  <si>
    <t>781414112</t>
  </si>
  <si>
    <t>Montáž obkladaček vnitřních pórovinových pravoúhlých do 25 ks/m2 lepených flexibilním lepidlem</t>
  </si>
  <si>
    <t>-261875919</t>
  </si>
  <si>
    <t>104</t>
  </si>
  <si>
    <t>5976102</t>
  </si>
  <si>
    <t>obkládačky keramické - dle investora</t>
  </si>
  <si>
    <t>911922297</t>
  </si>
  <si>
    <t>105</t>
  </si>
  <si>
    <t>781419191</t>
  </si>
  <si>
    <t>Příplatek k montáži obkladů vnitřních pórovinových za plochu do 10 m2</t>
  </si>
  <si>
    <t>730410146</t>
  </si>
  <si>
    <t xml:space="preserve">  8,00*2+9,66+9,20+8,80*2</t>
  </si>
  <si>
    <t xml:space="preserve">  8,28*2+9,20*3+8,52</t>
  </si>
  <si>
    <t>106</t>
  </si>
  <si>
    <t>781494110</t>
  </si>
  <si>
    <t>Al profily rohové lepené flexibilním lepidlem</t>
  </si>
  <si>
    <t>-1047858225</t>
  </si>
  <si>
    <t>"1.NP"    2,00*55</t>
  </si>
  <si>
    <t>"2.NP"    2,00*59</t>
  </si>
  <si>
    <t>107</t>
  </si>
  <si>
    <t>781495111</t>
  </si>
  <si>
    <t>Penetrace podkladu vnitřních obkladů</t>
  </si>
  <si>
    <t>1616116794</t>
  </si>
  <si>
    <t>108</t>
  </si>
  <si>
    <t>998781102</t>
  </si>
  <si>
    <t>Přesun hmot tonážní pro obklady keramické v objektech v do 12 m</t>
  </si>
  <si>
    <t>-1204815647</t>
  </si>
  <si>
    <t>109</t>
  </si>
  <si>
    <t>783221112</t>
  </si>
  <si>
    <t>Nátěry syntetické KDK barva dražší lesklý povrch 1x antikorozní, 1x základní, 2x email</t>
  </si>
  <si>
    <t>-180785549</t>
  </si>
  <si>
    <t>"ocelové zárubně</t>
  </si>
  <si>
    <t xml:space="preserve">  (0,60+2*1,97)*0,20*11</t>
  </si>
  <si>
    <t xml:space="preserve">  (0,70+2*1,97)*0,20*4</t>
  </si>
  <si>
    <t xml:space="preserve">  (0,80+2*1,97)*0,21*6</t>
  </si>
  <si>
    <t xml:space="preserve">  (0,90+2*1,97)*0,26</t>
  </si>
  <si>
    <t>110</t>
  </si>
  <si>
    <t>784121001</t>
  </si>
  <si>
    <t>Oškrabání malby v mísnostech výšky do 3,80 m</t>
  </si>
  <si>
    <t>1862869335</t>
  </si>
  <si>
    <t>"cca z 50%</t>
  </si>
  <si>
    <t xml:space="preserve">  2128,764*0,50</t>
  </si>
  <si>
    <t>111</t>
  </si>
  <si>
    <t>784221101</t>
  </si>
  <si>
    <t>Dvojnásobné bílé malby  ze směsí za sucha dobře otěruvzdorných v místnostech do 3,80 m</t>
  </si>
  <si>
    <t>97135707</t>
  </si>
  <si>
    <t>"stropy a SK podhledy</t>
  </si>
  <si>
    <t xml:space="preserve">  17,269+60,70+59,10+60,40+38,30+12,00</t>
  </si>
  <si>
    <t xml:space="preserve">  11,85+8,00+40,70+58,10+20,00+59,40</t>
  </si>
  <si>
    <t xml:space="preserve">   60,40+37,30+11,70+12,10+8,10+29,608</t>
  </si>
  <si>
    <t>"stěny</t>
  </si>
  <si>
    <t xml:space="preserve">  36,54+27,658+49,289+45,325+181,275</t>
  </si>
  <si>
    <t xml:space="preserve">  (8,75+7,00+0,50+0,30)*2*3,25</t>
  </si>
  <si>
    <t xml:space="preserve">  (8,95+7,00+0,50+0,30)*2*3,25</t>
  </si>
  <si>
    <t xml:space="preserve">  (9,05+4,35+0,30*3)*2*3,25</t>
  </si>
  <si>
    <t xml:space="preserve">  (2,75+4,35)*2*3,25*2</t>
  </si>
  <si>
    <t xml:space="preserve">  (3,70+2,50)*2*3,25</t>
  </si>
  <si>
    <t xml:space="preserve">  (17,50*2+2,30+0,30*10)*3,25</t>
  </si>
  <si>
    <t xml:space="preserve">  (6,70+8,85+0,30)*2*3,25</t>
  </si>
  <si>
    <t xml:space="preserve">  (2,95+7,00)*2*3,25</t>
  </si>
  <si>
    <t xml:space="preserve">  (8,75+7,00+0,50+0,20+0,30*3)*2*3,25</t>
  </si>
  <si>
    <t xml:space="preserve">  (8,90+7,00+0,50+0,20+0,30*2)*2*3,25</t>
  </si>
  <si>
    <t xml:space="preserve">  (9,00+4,25+0,30*3)*2*3,25</t>
  </si>
  <si>
    <t xml:space="preserve">  (2,75+4,25)*2*3,25</t>
  </si>
  <si>
    <t xml:space="preserve">  (2,85+4,25)*2*3,25</t>
  </si>
  <si>
    <t xml:space="preserve">  (2,75+2,60)*2*3,25</t>
  </si>
  <si>
    <t>112</t>
  </si>
  <si>
    <t>784221151</t>
  </si>
  <si>
    <t>Příplatek k cenám 2x maleb za sucha otěruvzdorných za barevnou malbu v odstínu světlém</t>
  </si>
  <si>
    <t>-747252240</t>
  </si>
  <si>
    <t>"cca ze 30%</t>
  </si>
  <si>
    <t xml:space="preserve">  2128,764*0,30</t>
  </si>
  <si>
    <t>113</t>
  </si>
  <si>
    <t>Přenos EL1</t>
  </si>
  <si>
    <t>Elektroinstalace - materiál dle položkového rozpočtu</t>
  </si>
  <si>
    <t>128</t>
  </si>
  <si>
    <t>1761671103</t>
  </si>
  <si>
    <t>114</t>
  </si>
  <si>
    <t>Přenos EL2</t>
  </si>
  <si>
    <t>Elektroinstalace - montáž a demontáž dle položkového rozpočtu</t>
  </si>
  <si>
    <t>397970524</t>
  </si>
  <si>
    <t>115</t>
  </si>
  <si>
    <t xml:space="preserve">  HZS</t>
  </si>
  <si>
    <t>Výchozí revize</t>
  </si>
  <si>
    <t>512</t>
  </si>
  <si>
    <t>-203806269</t>
  </si>
  <si>
    <t>116</t>
  </si>
  <si>
    <t>953731118</t>
  </si>
  <si>
    <t>Vzduchotechnické rozvody ze Spiro potrubí DN 100 - 160 mm včetně tvarovek</t>
  </si>
  <si>
    <t>300888790</t>
  </si>
  <si>
    <t>117</t>
  </si>
  <si>
    <t>953731245</t>
  </si>
  <si>
    <t>Vzduchotechnické rozvody z ohebného potrubí Aluflex DN 125 mm včetně tvarovek</t>
  </si>
  <si>
    <t>1299945319</t>
  </si>
  <si>
    <t>118</t>
  </si>
  <si>
    <t>953731310</t>
  </si>
  <si>
    <t>Montáž větrací hlavice DN do 160 mm</t>
  </si>
  <si>
    <t>185787393</t>
  </si>
  <si>
    <t>119</t>
  </si>
  <si>
    <t>562310</t>
  </si>
  <si>
    <t>ukončovací výdechová hlavice na střechu včetně úpravy krytiny</t>
  </si>
  <si>
    <t>256</t>
  </si>
  <si>
    <t>494067945</t>
  </si>
  <si>
    <t>120</t>
  </si>
  <si>
    <t>953777511</t>
  </si>
  <si>
    <t>Montáž radiálního ventilátoru</t>
  </si>
  <si>
    <t>-1516225427</t>
  </si>
  <si>
    <t>121</t>
  </si>
  <si>
    <t>4567584</t>
  </si>
  <si>
    <t xml:space="preserve">Radiální ventilátor včetně přetlakové klapky </t>
  </si>
  <si>
    <t>-1485752767</t>
  </si>
  <si>
    <t>122</t>
  </si>
  <si>
    <t>456774</t>
  </si>
  <si>
    <t>Talířový ventil stropní odsávací DN 125 mm   D+M</t>
  </si>
  <si>
    <t>-1622689830</t>
  </si>
  <si>
    <t>123</t>
  </si>
  <si>
    <t>456783</t>
  </si>
  <si>
    <t>Talířový ventil stěnový   D+M</t>
  </si>
  <si>
    <t>-908058300</t>
  </si>
  <si>
    <t>124</t>
  </si>
  <si>
    <t>466711</t>
  </si>
  <si>
    <t>Jímač kondenzátu na stoupacím potrubí</t>
  </si>
  <si>
    <t>1761350978</t>
  </si>
  <si>
    <t>125</t>
  </si>
  <si>
    <t>713411141</t>
  </si>
  <si>
    <t>Montáž izolace tepelné potrubí pásy nebo rohožemi s Al fólií staženými Al páskou 1x</t>
  </si>
  <si>
    <t>-500630345</t>
  </si>
  <si>
    <t>126</t>
  </si>
  <si>
    <t>631535810</t>
  </si>
  <si>
    <t>deska izolační z minerálních vláken ORSTECH 65 tl. 40 mm</t>
  </si>
  <si>
    <t>-1047097420</t>
  </si>
  <si>
    <t>127</t>
  </si>
  <si>
    <t>5534291</t>
  </si>
  <si>
    <t>Spojovací a těsnící materiál   D+M</t>
  </si>
  <si>
    <t>kg</t>
  </si>
  <si>
    <t>-1212312240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</si>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</sst>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8"/>
      <name val="Trebuchet MS"/>
      <family val="0"/>
    </font>
    <font>
      <sz val="8"/>
      <color indexed="10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5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right" vertical="center"/>
      <protection/>
    </xf>
    <xf numFmtId="164" fontId="22" fillId="0" borderId="25" xfId="0" applyNumberFormat="1" applyFont="1" applyBorder="1" applyAlignment="1" applyProtection="1">
      <alignment horizontal="right" vertical="center"/>
      <protection/>
    </xf>
    <xf numFmtId="167" fontId="22" fillId="0" borderId="2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4" xfId="0" applyFont="1" applyBorder="1" applyAlignment="1" applyProtection="1">
      <alignment horizontal="left" vertical="center"/>
      <protection/>
    </xf>
    <xf numFmtId="0" fontId="32" fillId="0" borderId="22" xfId="0" applyFont="1" applyBorder="1" applyAlignment="1" applyProtection="1">
      <alignment horizontal="left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33" xfId="0" applyFont="1" applyBorder="1" applyAlignment="1" applyProtection="1">
      <alignment horizontal="center" vertical="center"/>
      <protection/>
    </xf>
    <xf numFmtId="49" fontId="33" fillId="0" borderId="33" xfId="0" applyNumberFormat="1" applyFont="1" applyBorder="1" applyAlignment="1" applyProtection="1">
      <alignment horizontal="left" vertical="center" wrapText="1"/>
      <protection/>
    </xf>
    <xf numFmtId="0" fontId="33" fillId="0" borderId="33" xfId="0" applyFont="1" applyBorder="1" applyAlignment="1" applyProtection="1">
      <alignment horizontal="center" vertical="center" wrapText="1"/>
      <protection/>
    </xf>
    <xf numFmtId="168" fontId="33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/>
      <protection/>
    </xf>
    <xf numFmtId="0" fontId="73" fillId="33" borderId="0" xfId="36" applyFont="1" applyFill="1" applyAlignment="1" applyProtection="1">
      <alignment horizontal="center" vertical="center"/>
      <protection/>
    </xf>
    <xf numFmtId="164" fontId="23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0" fontId="0" fillId="0" borderId="33" xfId="0" applyBorder="1" applyAlignment="1" applyProtection="1">
      <alignment horizontal="left" vertical="center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/>
      <protection/>
    </xf>
    <xf numFmtId="0" fontId="33" fillId="0" borderId="33" xfId="0" applyFont="1" applyBorder="1" applyAlignment="1" applyProtection="1">
      <alignment horizontal="left" vertical="center" wrapText="1"/>
      <protection/>
    </xf>
    <xf numFmtId="0" fontId="33" fillId="0" borderId="33" xfId="0" applyFont="1" applyBorder="1" applyAlignment="1" applyProtection="1">
      <alignment horizontal="left" vertical="center"/>
      <protection/>
    </xf>
    <xf numFmtId="164" fontId="33" fillId="34" borderId="33" xfId="0" applyNumberFormat="1" applyFont="1" applyFill="1" applyBorder="1" applyAlignment="1">
      <alignment horizontal="right" vertical="center"/>
    </xf>
    <xf numFmtId="164" fontId="33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872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30E7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 descr="C:\KROSplusData\System\Temp\radA872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 descr="C:\KROSplusData\System\Temp\rad30E7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5" style="2" customWidth="1"/>
    <col min="2" max="2" width="1.5" style="2" customWidth="1"/>
    <col min="3" max="3" width="4.16015625" style="2" customWidth="1"/>
    <col min="4" max="33" width="2.5" style="2" customWidth="1"/>
    <col min="34" max="34" width="3.5" style="2" customWidth="1"/>
    <col min="35" max="37" width="2.5" style="2" customWidth="1"/>
    <col min="38" max="38" width="8.5" style="2" customWidth="1"/>
    <col min="39" max="39" width="3.5" style="2" customWidth="1"/>
    <col min="40" max="40" width="13.5" style="2" customWidth="1"/>
    <col min="41" max="41" width="7.5" style="2" customWidth="1"/>
    <col min="42" max="42" width="4.16015625" style="2" customWidth="1"/>
    <col min="43" max="43" width="1.5" style="2" customWidth="1"/>
    <col min="44" max="44" width="10.5" style="1" customWidth="1"/>
    <col min="45" max="46" width="25.83203125" style="2" hidden="1" customWidth="1"/>
    <col min="47" max="47" width="25" style="2" hidden="1" customWidth="1"/>
    <col min="48" max="52" width="21.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5" style="1" customWidth="1"/>
    <col min="71" max="89" width="10.5" style="2" hidden="1" customWidth="1"/>
    <col min="90" max="16384" width="10.5" style="1" customWidth="1"/>
  </cols>
  <sheetData>
    <row r="1" spans="1:256" s="3" customFormat="1" ht="22.5" customHeight="1">
      <c r="A1" s="178" t="s">
        <v>0</v>
      </c>
      <c r="B1" s="179"/>
      <c r="C1" s="179"/>
      <c r="D1" s="180" t="s">
        <v>1</v>
      </c>
      <c r="E1" s="179"/>
      <c r="F1" s="179"/>
      <c r="G1" s="179"/>
      <c r="H1" s="179"/>
      <c r="I1" s="179"/>
      <c r="J1" s="179"/>
      <c r="K1" s="181" t="s">
        <v>992</v>
      </c>
      <c r="L1" s="181"/>
      <c r="M1" s="181"/>
      <c r="N1" s="181"/>
      <c r="O1" s="181"/>
      <c r="P1" s="181"/>
      <c r="Q1" s="181"/>
      <c r="R1" s="181"/>
      <c r="S1" s="181"/>
      <c r="T1" s="179"/>
      <c r="U1" s="179"/>
      <c r="V1" s="179"/>
      <c r="W1" s="181" t="s">
        <v>993</v>
      </c>
      <c r="X1" s="181"/>
      <c r="Y1" s="181"/>
      <c r="Z1" s="181"/>
      <c r="AA1" s="181"/>
      <c r="AB1" s="181"/>
      <c r="AC1" s="181"/>
      <c r="AD1" s="181"/>
      <c r="AE1" s="181"/>
      <c r="AF1" s="181"/>
      <c r="AG1" s="179"/>
      <c r="AH1" s="17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15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R2" s="185" t="s">
        <v>6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14" t="s">
        <v>10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99" t="s">
        <v>15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11"/>
      <c r="AQ5" s="12"/>
      <c r="BE5" s="217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219" t="s">
        <v>18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11"/>
      <c r="AQ6" s="12"/>
      <c r="BE6" s="186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86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86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86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86"/>
      <c r="BS10" s="6" t="s">
        <v>19</v>
      </c>
    </row>
    <row r="11" spans="2:71" s="2" customFormat="1" ht="19.5" customHeight="1">
      <c r="B11" s="10"/>
      <c r="C11" s="11"/>
      <c r="D11" s="11"/>
      <c r="E11" s="16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32</v>
      </c>
      <c r="AL11" s="11"/>
      <c r="AM11" s="11"/>
      <c r="AN11" s="16"/>
      <c r="AO11" s="11"/>
      <c r="AP11" s="11"/>
      <c r="AQ11" s="12"/>
      <c r="BE11" s="186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86"/>
      <c r="BS12" s="6" t="s">
        <v>19</v>
      </c>
    </row>
    <row r="13" spans="2:71" s="2" customFormat="1" ht="15" customHeight="1">
      <c r="B13" s="10"/>
      <c r="C13" s="11"/>
      <c r="D13" s="18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34</v>
      </c>
      <c r="AO13" s="11"/>
      <c r="AP13" s="11"/>
      <c r="AQ13" s="12"/>
      <c r="BE13" s="186"/>
      <c r="BS13" s="6" t="s">
        <v>19</v>
      </c>
    </row>
    <row r="14" spans="2:71" s="2" customFormat="1" ht="15.75" customHeight="1">
      <c r="B14" s="10"/>
      <c r="C14" s="11"/>
      <c r="D14" s="11"/>
      <c r="E14" s="220" t="s">
        <v>34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18" t="s">
        <v>32</v>
      </c>
      <c r="AL14" s="11"/>
      <c r="AM14" s="11"/>
      <c r="AN14" s="20" t="s">
        <v>34</v>
      </c>
      <c r="AO14" s="11"/>
      <c r="AP14" s="11"/>
      <c r="AQ14" s="12"/>
      <c r="BE14" s="186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86"/>
      <c r="BS15" s="6" t="s">
        <v>4</v>
      </c>
    </row>
    <row r="16" spans="2:71" s="2" customFormat="1" ht="15" customHeight="1">
      <c r="B16" s="10"/>
      <c r="C16" s="11"/>
      <c r="D16" s="18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86"/>
      <c r="BS16" s="6" t="s">
        <v>4</v>
      </c>
    </row>
    <row r="17" spans="2:71" s="2" customFormat="1" ht="19.5" customHeight="1">
      <c r="B17" s="10"/>
      <c r="C17" s="11"/>
      <c r="D17" s="11"/>
      <c r="E17" s="16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32</v>
      </c>
      <c r="AL17" s="11"/>
      <c r="AM17" s="11"/>
      <c r="AN17" s="16"/>
      <c r="AO17" s="11"/>
      <c r="AP17" s="11"/>
      <c r="AQ17" s="12"/>
      <c r="BE17" s="186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86"/>
      <c r="BS18" s="6" t="s">
        <v>22</v>
      </c>
    </row>
    <row r="19" spans="2:71" s="2" customFormat="1" ht="15" customHeight="1">
      <c r="B19" s="10"/>
      <c r="C19" s="11"/>
      <c r="D19" s="18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86"/>
      <c r="BS19" s="6" t="s">
        <v>22</v>
      </c>
    </row>
    <row r="20" spans="2:57" s="2" customFormat="1" ht="15.75" customHeight="1">
      <c r="B20" s="10"/>
      <c r="C20" s="11"/>
      <c r="D20" s="11"/>
      <c r="E20" s="16" t="s">
        <v>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32</v>
      </c>
      <c r="AL20" s="11"/>
      <c r="AM20" s="11"/>
      <c r="AN20" s="16"/>
      <c r="AO20" s="11"/>
      <c r="AP20" s="11"/>
      <c r="AQ20" s="12"/>
      <c r="BE20" s="186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86"/>
    </row>
    <row r="22" spans="2:57" s="2" customFormat="1" ht="15.75" customHeight="1">
      <c r="B22" s="10"/>
      <c r="C22" s="11"/>
      <c r="D22" s="18" t="s">
        <v>40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86"/>
    </row>
    <row r="23" spans="2:57" s="2" customFormat="1" ht="15.75" customHeight="1">
      <c r="B23" s="10"/>
      <c r="C23" s="11"/>
      <c r="D23" s="11"/>
      <c r="E23" s="221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11"/>
      <c r="AP23" s="11"/>
      <c r="AQ23" s="12"/>
      <c r="BE23" s="186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86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86"/>
    </row>
    <row r="26" spans="2:57" s="2" customFormat="1" ht="15" customHeight="1">
      <c r="B26" s="10"/>
      <c r="C26" s="11"/>
      <c r="D26" s="22" t="s">
        <v>41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22">
        <f>ROUND($AG$87,0)</f>
        <v>0</v>
      </c>
      <c r="AL26" s="216"/>
      <c r="AM26" s="216"/>
      <c r="AN26" s="216"/>
      <c r="AO26" s="216"/>
      <c r="AP26" s="11"/>
      <c r="AQ26" s="12"/>
      <c r="BE26" s="186"/>
    </row>
    <row r="27" spans="2:57" s="2" customFormat="1" ht="15" customHeight="1">
      <c r="B27" s="10"/>
      <c r="C27" s="11"/>
      <c r="D27" s="22" t="s">
        <v>42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2">
        <f>ROUND($AG$90,0)</f>
        <v>0</v>
      </c>
      <c r="AL27" s="216"/>
      <c r="AM27" s="216"/>
      <c r="AN27" s="216"/>
      <c r="AO27" s="216"/>
      <c r="AP27" s="11"/>
      <c r="AQ27" s="12"/>
      <c r="BE27" s="186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203"/>
    </row>
    <row r="29" spans="2:57" s="6" customFormat="1" ht="27" customHeight="1">
      <c r="B29" s="23"/>
      <c r="C29" s="24"/>
      <c r="D29" s="26" t="s">
        <v>43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23">
        <f>ROUND($AK$26+$AK$27,0)</f>
        <v>0</v>
      </c>
      <c r="AL29" s="224"/>
      <c r="AM29" s="224"/>
      <c r="AN29" s="224"/>
      <c r="AO29" s="224"/>
      <c r="AP29" s="24"/>
      <c r="AQ29" s="25"/>
      <c r="BE29" s="203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203"/>
    </row>
    <row r="31" spans="2:57" s="6" customFormat="1" ht="15" customHeight="1">
      <c r="B31" s="28"/>
      <c r="C31" s="29"/>
      <c r="D31" s="29" t="s">
        <v>44</v>
      </c>
      <c r="E31" s="29"/>
      <c r="F31" s="29" t="s">
        <v>45</v>
      </c>
      <c r="G31" s="29"/>
      <c r="H31" s="29"/>
      <c r="I31" s="29"/>
      <c r="J31" s="29"/>
      <c r="K31" s="29"/>
      <c r="L31" s="209">
        <v>0.21</v>
      </c>
      <c r="M31" s="210"/>
      <c r="N31" s="210"/>
      <c r="O31" s="210"/>
      <c r="P31" s="29"/>
      <c r="Q31" s="29"/>
      <c r="R31" s="29"/>
      <c r="S31" s="29"/>
      <c r="T31" s="31" t="s">
        <v>46</v>
      </c>
      <c r="U31" s="29"/>
      <c r="V31" s="29"/>
      <c r="W31" s="211">
        <f>ROUND($AZ$87+SUM($CD$91:$CD$95),0)</f>
        <v>0</v>
      </c>
      <c r="X31" s="210"/>
      <c r="Y31" s="210"/>
      <c r="Z31" s="210"/>
      <c r="AA31" s="210"/>
      <c r="AB31" s="210"/>
      <c r="AC31" s="210"/>
      <c r="AD31" s="210"/>
      <c r="AE31" s="210"/>
      <c r="AF31" s="29"/>
      <c r="AG31" s="29"/>
      <c r="AH31" s="29"/>
      <c r="AI31" s="29"/>
      <c r="AJ31" s="29"/>
      <c r="AK31" s="211">
        <f>ROUND($AV$87+SUM($BY$91:$BY$95),0)</f>
        <v>0</v>
      </c>
      <c r="AL31" s="210"/>
      <c r="AM31" s="210"/>
      <c r="AN31" s="210"/>
      <c r="AO31" s="210"/>
      <c r="AP31" s="29"/>
      <c r="AQ31" s="32"/>
      <c r="BE31" s="218"/>
    </row>
    <row r="32" spans="2:57" s="6" customFormat="1" ht="15" customHeight="1">
      <c r="B32" s="28"/>
      <c r="C32" s="29"/>
      <c r="D32" s="29"/>
      <c r="E32" s="29"/>
      <c r="F32" s="29" t="s">
        <v>47</v>
      </c>
      <c r="G32" s="29"/>
      <c r="H32" s="29"/>
      <c r="I32" s="29"/>
      <c r="J32" s="29"/>
      <c r="K32" s="29"/>
      <c r="L32" s="209">
        <v>0.15</v>
      </c>
      <c r="M32" s="210"/>
      <c r="N32" s="210"/>
      <c r="O32" s="210"/>
      <c r="P32" s="29"/>
      <c r="Q32" s="29"/>
      <c r="R32" s="29"/>
      <c r="S32" s="29"/>
      <c r="T32" s="31" t="s">
        <v>46</v>
      </c>
      <c r="U32" s="29"/>
      <c r="V32" s="29"/>
      <c r="W32" s="211">
        <f>ROUND($BA$87+SUM($CE$91:$CE$95),0)</f>
        <v>0</v>
      </c>
      <c r="X32" s="210"/>
      <c r="Y32" s="210"/>
      <c r="Z32" s="210"/>
      <c r="AA32" s="210"/>
      <c r="AB32" s="210"/>
      <c r="AC32" s="210"/>
      <c r="AD32" s="210"/>
      <c r="AE32" s="210"/>
      <c r="AF32" s="29"/>
      <c r="AG32" s="29"/>
      <c r="AH32" s="29"/>
      <c r="AI32" s="29"/>
      <c r="AJ32" s="29"/>
      <c r="AK32" s="211">
        <f>ROUND($AW$87+SUM($BZ$91:$BZ$95),0)</f>
        <v>0</v>
      </c>
      <c r="AL32" s="210"/>
      <c r="AM32" s="210"/>
      <c r="AN32" s="210"/>
      <c r="AO32" s="210"/>
      <c r="AP32" s="29"/>
      <c r="AQ32" s="32"/>
      <c r="BE32" s="218"/>
    </row>
    <row r="33" spans="2:57" s="6" customFormat="1" ht="15" customHeight="1" hidden="1">
      <c r="B33" s="28"/>
      <c r="C33" s="29"/>
      <c r="D33" s="29"/>
      <c r="E33" s="29"/>
      <c r="F33" s="29" t="s">
        <v>48</v>
      </c>
      <c r="G33" s="29"/>
      <c r="H33" s="29"/>
      <c r="I33" s="29"/>
      <c r="J33" s="29"/>
      <c r="K33" s="29"/>
      <c r="L33" s="209">
        <v>0.21</v>
      </c>
      <c r="M33" s="210"/>
      <c r="N33" s="210"/>
      <c r="O33" s="210"/>
      <c r="P33" s="29"/>
      <c r="Q33" s="29"/>
      <c r="R33" s="29"/>
      <c r="S33" s="29"/>
      <c r="T33" s="31" t="s">
        <v>46</v>
      </c>
      <c r="U33" s="29"/>
      <c r="V33" s="29"/>
      <c r="W33" s="211">
        <f>ROUND($BB$87+SUM($CF$91:$CF$95),0)</f>
        <v>0</v>
      </c>
      <c r="X33" s="210"/>
      <c r="Y33" s="210"/>
      <c r="Z33" s="210"/>
      <c r="AA33" s="210"/>
      <c r="AB33" s="210"/>
      <c r="AC33" s="210"/>
      <c r="AD33" s="210"/>
      <c r="AE33" s="210"/>
      <c r="AF33" s="29"/>
      <c r="AG33" s="29"/>
      <c r="AH33" s="29"/>
      <c r="AI33" s="29"/>
      <c r="AJ33" s="29"/>
      <c r="AK33" s="211">
        <v>0</v>
      </c>
      <c r="AL33" s="210"/>
      <c r="AM33" s="210"/>
      <c r="AN33" s="210"/>
      <c r="AO33" s="210"/>
      <c r="AP33" s="29"/>
      <c r="AQ33" s="32"/>
      <c r="BE33" s="218"/>
    </row>
    <row r="34" spans="2:57" s="6" customFormat="1" ht="15" customHeight="1" hidden="1">
      <c r="B34" s="28"/>
      <c r="C34" s="29"/>
      <c r="D34" s="29"/>
      <c r="E34" s="29"/>
      <c r="F34" s="29" t="s">
        <v>49</v>
      </c>
      <c r="G34" s="29"/>
      <c r="H34" s="29"/>
      <c r="I34" s="29"/>
      <c r="J34" s="29"/>
      <c r="K34" s="29"/>
      <c r="L34" s="209">
        <v>0.15</v>
      </c>
      <c r="M34" s="210"/>
      <c r="N34" s="210"/>
      <c r="O34" s="210"/>
      <c r="P34" s="29"/>
      <c r="Q34" s="29"/>
      <c r="R34" s="29"/>
      <c r="S34" s="29"/>
      <c r="T34" s="31" t="s">
        <v>46</v>
      </c>
      <c r="U34" s="29"/>
      <c r="V34" s="29"/>
      <c r="W34" s="211">
        <f>ROUND($BC$87+SUM($CG$91:$CG$95),0)</f>
        <v>0</v>
      </c>
      <c r="X34" s="210"/>
      <c r="Y34" s="210"/>
      <c r="Z34" s="210"/>
      <c r="AA34" s="210"/>
      <c r="AB34" s="210"/>
      <c r="AC34" s="210"/>
      <c r="AD34" s="210"/>
      <c r="AE34" s="210"/>
      <c r="AF34" s="29"/>
      <c r="AG34" s="29"/>
      <c r="AH34" s="29"/>
      <c r="AI34" s="29"/>
      <c r="AJ34" s="29"/>
      <c r="AK34" s="211">
        <v>0</v>
      </c>
      <c r="AL34" s="210"/>
      <c r="AM34" s="210"/>
      <c r="AN34" s="210"/>
      <c r="AO34" s="210"/>
      <c r="AP34" s="29"/>
      <c r="AQ34" s="32"/>
      <c r="BE34" s="218"/>
    </row>
    <row r="35" spans="2:43" s="6" customFormat="1" ht="15" customHeight="1" hidden="1">
      <c r="B35" s="28"/>
      <c r="C35" s="29"/>
      <c r="D35" s="29"/>
      <c r="E35" s="29"/>
      <c r="F35" s="29" t="s">
        <v>50</v>
      </c>
      <c r="G35" s="29"/>
      <c r="H35" s="29"/>
      <c r="I35" s="29"/>
      <c r="J35" s="29"/>
      <c r="K35" s="29"/>
      <c r="L35" s="209">
        <v>0</v>
      </c>
      <c r="M35" s="210"/>
      <c r="N35" s="210"/>
      <c r="O35" s="210"/>
      <c r="P35" s="29"/>
      <c r="Q35" s="29"/>
      <c r="R35" s="29"/>
      <c r="S35" s="29"/>
      <c r="T35" s="31" t="s">
        <v>46</v>
      </c>
      <c r="U35" s="29"/>
      <c r="V35" s="29"/>
      <c r="W35" s="211">
        <f>ROUND($BD$87+SUM($CH$91:$CH$95),0)</f>
        <v>0</v>
      </c>
      <c r="X35" s="210"/>
      <c r="Y35" s="210"/>
      <c r="Z35" s="210"/>
      <c r="AA35" s="210"/>
      <c r="AB35" s="210"/>
      <c r="AC35" s="210"/>
      <c r="AD35" s="210"/>
      <c r="AE35" s="210"/>
      <c r="AF35" s="29"/>
      <c r="AG35" s="29"/>
      <c r="AH35" s="29"/>
      <c r="AI35" s="29"/>
      <c r="AJ35" s="29"/>
      <c r="AK35" s="211">
        <v>0</v>
      </c>
      <c r="AL35" s="210"/>
      <c r="AM35" s="210"/>
      <c r="AN35" s="210"/>
      <c r="AO35" s="210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52</v>
      </c>
      <c r="U37" s="35"/>
      <c r="V37" s="35"/>
      <c r="W37" s="35"/>
      <c r="X37" s="212" t="s">
        <v>53</v>
      </c>
      <c r="Y37" s="206"/>
      <c r="Z37" s="206"/>
      <c r="AA37" s="206"/>
      <c r="AB37" s="206"/>
      <c r="AC37" s="35"/>
      <c r="AD37" s="35"/>
      <c r="AE37" s="35"/>
      <c r="AF37" s="35"/>
      <c r="AG37" s="35"/>
      <c r="AH37" s="35"/>
      <c r="AI37" s="35"/>
      <c r="AJ37" s="35"/>
      <c r="AK37" s="213">
        <f>SUM($AK$29:$AK$35)</f>
        <v>0</v>
      </c>
      <c r="AL37" s="206"/>
      <c r="AM37" s="206"/>
      <c r="AN37" s="206"/>
      <c r="AO37" s="208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55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57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56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57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59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57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56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57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214" t="s">
        <v>60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15-14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97" t="str">
        <f>$K$6</f>
        <v>REKONSTRUKCE SOCIÁL.ZAŘÍZENÍ V ZŠ PŘÍŠOVICE</v>
      </c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PŘÍŠOVICE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29.03.2015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OBEC PŘÍŠOVICE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35</v>
      </c>
      <c r="AJ82" s="24"/>
      <c r="AK82" s="24"/>
      <c r="AL82" s="24"/>
      <c r="AM82" s="199" t="str">
        <f>IF($E$17="","",$E$17)</f>
        <v>ING.PAVEL MAREK - TURNOV</v>
      </c>
      <c r="AN82" s="188"/>
      <c r="AO82" s="188"/>
      <c r="AP82" s="188"/>
      <c r="AQ82" s="25"/>
      <c r="AS82" s="200" t="s">
        <v>61</v>
      </c>
      <c r="AT82" s="201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33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38</v>
      </c>
      <c r="AJ83" s="24"/>
      <c r="AK83" s="24"/>
      <c r="AL83" s="24"/>
      <c r="AM83" s="199" t="str">
        <f>IF($E$20="","",$E$20)</f>
        <v>JANA VYDROVÁ</v>
      </c>
      <c r="AN83" s="188"/>
      <c r="AO83" s="188"/>
      <c r="AP83" s="188"/>
      <c r="AQ83" s="25"/>
      <c r="AS83" s="202"/>
      <c r="AT83" s="203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04"/>
      <c r="AT84" s="188"/>
      <c r="AU84" s="24"/>
      <c r="AV84" s="24"/>
      <c r="AW84" s="24"/>
      <c r="AX84" s="24"/>
      <c r="AY84" s="24"/>
      <c r="AZ84" s="24"/>
      <c r="BA84" s="24"/>
      <c r="BB84" s="24"/>
      <c r="BC84" s="24"/>
      <c r="BD84" s="64"/>
    </row>
    <row r="85" spans="2:57" s="6" customFormat="1" ht="30" customHeight="1">
      <c r="B85" s="23"/>
      <c r="C85" s="205" t="s">
        <v>62</v>
      </c>
      <c r="D85" s="206"/>
      <c r="E85" s="206"/>
      <c r="F85" s="206"/>
      <c r="G85" s="206"/>
      <c r="H85" s="35"/>
      <c r="I85" s="207" t="s">
        <v>63</v>
      </c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7" t="s">
        <v>64</v>
      </c>
      <c r="AH85" s="206"/>
      <c r="AI85" s="206"/>
      <c r="AJ85" s="206"/>
      <c r="AK85" s="206"/>
      <c r="AL85" s="206"/>
      <c r="AM85" s="206"/>
      <c r="AN85" s="207" t="s">
        <v>65</v>
      </c>
      <c r="AO85" s="206"/>
      <c r="AP85" s="208"/>
      <c r="AQ85" s="25"/>
      <c r="AS85" s="65" t="s">
        <v>66</v>
      </c>
      <c r="AT85" s="66" t="s">
        <v>67</v>
      </c>
      <c r="AU85" s="66" t="s">
        <v>68</v>
      </c>
      <c r="AV85" s="66" t="s">
        <v>69</v>
      </c>
      <c r="AW85" s="66" t="s">
        <v>70</v>
      </c>
      <c r="AX85" s="66" t="s">
        <v>71</v>
      </c>
      <c r="AY85" s="66" t="s">
        <v>72</v>
      </c>
      <c r="AZ85" s="66" t="s">
        <v>73</v>
      </c>
      <c r="BA85" s="66" t="s">
        <v>74</v>
      </c>
      <c r="BB85" s="66" t="s">
        <v>75</v>
      </c>
      <c r="BC85" s="66" t="s">
        <v>76</v>
      </c>
      <c r="BD85" s="67" t="s">
        <v>77</v>
      </c>
      <c r="BE85" s="68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9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0" t="s">
        <v>78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191">
        <f>ROUND($AG$88,0)</f>
        <v>0</v>
      </c>
      <c r="AH87" s="192"/>
      <c r="AI87" s="192"/>
      <c r="AJ87" s="192"/>
      <c r="AK87" s="192"/>
      <c r="AL87" s="192"/>
      <c r="AM87" s="192"/>
      <c r="AN87" s="191">
        <f>SUM($AG$87,$AT$87)</f>
        <v>0</v>
      </c>
      <c r="AO87" s="192"/>
      <c r="AP87" s="192"/>
      <c r="AQ87" s="58"/>
      <c r="AS87" s="71">
        <f>ROUND($AS$88,0)</f>
        <v>0</v>
      </c>
      <c r="AT87" s="72">
        <f>ROUND(SUM($AV$87:$AW$87),0)</f>
        <v>0</v>
      </c>
      <c r="AU87" s="73">
        <f>ROUND($AU$88,5)</f>
        <v>0</v>
      </c>
      <c r="AV87" s="72">
        <f>ROUND($AZ$87*$L$31,0)</f>
        <v>0</v>
      </c>
      <c r="AW87" s="72">
        <f>ROUND($BA$87*$L$32,0)</f>
        <v>0</v>
      </c>
      <c r="AX87" s="72">
        <f>ROUND($BB$87*$L$31,0)</f>
        <v>0</v>
      </c>
      <c r="AY87" s="72">
        <f>ROUND($BC$87*$L$32,0)</f>
        <v>0</v>
      </c>
      <c r="AZ87" s="72">
        <f>ROUND($AZ$88,0)</f>
        <v>0</v>
      </c>
      <c r="BA87" s="72">
        <f>ROUND($BA$88,0)</f>
        <v>0</v>
      </c>
      <c r="BB87" s="72">
        <f>ROUND($BB$88,0)</f>
        <v>0</v>
      </c>
      <c r="BC87" s="72">
        <f>ROUND($BC$88,0)</f>
        <v>0</v>
      </c>
      <c r="BD87" s="74">
        <f>ROUND($BD$88,0)</f>
        <v>0</v>
      </c>
      <c r="BS87" s="55" t="s">
        <v>79</v>
      </c>
      <c r="BT87" s="55" t="s">
        <v>80</v>
      </c>
      <c r="BV87" s="55" t="s">
        <v>81</v>
      </c>
      <c r="BW87" s="55" t="s">
        <v>82</v>
      </c>
      <c r="BX87" s="55" t="s">
        <v>83</v>
      </c>
    </row>
    <row r="88" spans="1:76" s="75" customFormat="1" ht="28.5" customHeight="1">
      <c r="A88" s="177" t="s">
        <v>994</v>
      </c>
      <c r="B88" s="76"/>
      <c r="C88" s="77"/>
      <c r="D88" s="195" t="s">
        <v>15</v>
      </c>
      <c r="E88" s="196"/>
      <c r="F88" s="196"/>
      <c r="G88" s="196"/>
      <c r="H88" s="196"/>
      <c r="I88" s="77"/>
      <c r="J88" s="195" t="s">
        <v>18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3">
        <f>'15-14 - REKONSTRUKCE SOCI...'!$M$29</f>
        <v>0</v>
      </c>
      <c r="AH88" s="194"/>
      <c r="AI88" s="194"/>
      <c r="AJ88" s="194"/>
      <c r="AK88" s="194"/>
      <c r="AL88" s="194"/>
      <c r="AM88" s="194"/>
      <c r="AN88" s="193">
        <f>SUM($AG$88,$AT$88)</f>
        <v>0</v>
      </c>
      <c r="AO88" s="194"/>
      <c r="AP88" s="194"/>
      <c r="AQ88" s="78"/>
      <c r="AS88" s="79">
        <f>'15-14 - REKONSTRUKCE SOCI...'!$M$27</f>
        <v>0</v>
      </c>
      <c r="AT88" s="80">
        <f>ROUND(SUM($AV$88:$AW$88),0)</f>
        <v>0</v>
      </c>
      <c r="AU88" s="81">
        <f>'15-14 - REKONSTRUKCE SOCI...'!$W$136</f>
        <v>0</v>
      </c>
      <c r="AV88" s="80">
        <f>'15-14 - REKONSTRUKCE SOCI...'!$M$31</f>
        <v>0</v>
      </c>
      <c r="AW88" s="80">
        <f>'15-14 - REKONSTRUKCE SOCI...'!$M$32</f>
        <v>0</v>
      </c>
      <c r="AX88" s="80">
        <f>'15-14 - REKONSTRUKCE SOCI...'!$M$33</f>
        <v>0</v>
      </c>
      <c r="AY88" s="80">
        <f>'15-14 - REKONSTRUKCE SOCI...'!$M$34</f>
        <v>0</v>
      </c>
      <c r="AZ88" s="80">
        <f>'15-14 - REKONSTRUKCE SOCI...'!$H$31</f>
        <v>0</v>
      </c>
      <c r="BA88" s="80">
        <f>'15-14 - REKONSTRUKCE SOCI...'!$H$32</f>
        <v>0</v>
      </c>
      <c r="BB88" s="80">
        <f>'15-14 - REKONSTRUKCE SOCI...'!$H$33</f>
        <v>0</v>
      </c>
      <c r="BC88" s="80">
        <f>'15-14 - REKONSTRUKCE SOCI...'!$H$34</f>
        <v>0</v>
      </c>
      <c r="BD88" s="82">
        <f>'15-14 - REKONSTRUKCE SOCI...'!$H$35</f>
        <v>0</v>
      </c>
      <c r="BT88" s="75" t="s">
        <v>22</v>
      </c>
      <c r="BU88" s="75" t="s">
        <v>84</v>
      </c>
      <c r="BV88" s="75" t="s">
        <v>81</v>
      </c>
      <c r="BW88" s="75" t="s">
        <v>82</v>
      </c>
      <c r="BX88" s="75" t="s">
        <v>83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0" t="s">
        <v>85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91">
        <f>ROUND(SUM($AG$91:$AG$94),0)</f>
        <v>0</v>
      </c>
      <c r="AH90" s="188"/>
      <c r="AI90" s="188"/>
      <c r="AJ90" s="188"/>
      <c r="AK90" s="188"/>
      <c r="AL90" s="188"/>
      <c r="AM90" s="188"/>
      <c r="AN90" s="191">
        <f>ROUND(SUM($AN$91:$AN$94),0)</f>
        <v>0</v>
      </c>
      <c r="AO90" s="188"/>
      <c r="AP90" s="188"/>
      <c r="AQ90" s="25"/>
      <c r="AS90" s="65" t="s">
        <v>86</v>
      </c>
      <c r="AT90" s="66" t="s">
        <v>87</v>
      </c>
      <c r="AU90" s="66" t="s">
        <v>44</v>
      </c>
      <c r="AV90" s="67" t="s">
        <v>67</v>
      </c>
      <c r="AW90" s="68"/>
    </row>
    <row r="91" spans="2:89" s="6" customFormat="1" ht="21" customHeight="1">
      <c r="B91" s="23"/>
      <c r="C91" s="24"/>
      <c r="D91" s="83" t="s">
        <v>88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89">
        <f>ROUND($AG$87*$AS$91,0)</f>
        <v>0</v>
      </c>
      <c r="AH91" s="188"/>
      <c r="AI91" s="188"/>
      <c r="AJ91" s="188"/>
      <c r="AK91" s="188"/>
      <c r="AL91" s="188"/>
      <c r="AM91" s="188"/>
      <c r="AN91" s="190">
        <f>ROUND($AG$91+$AV$91,0)</f>
        <v>0</v>
      </c>
      <c r="AO91" s="188"/>
      <c r="AP91" s="188"/>
      <c r="AQ91" s="25"/>
      <c r="AS91" s="84">
        <v>0</v>
      </c>
      <c r="AT91" s="85" t="s">
        <v>89</v>
      </c>
      <c r="AU91" s="85" t="s">
        <v>45</v>
      </c>
      <c r="AV91" s="86">
        <f>ROUND(IF($AU$91="základní",$AG$91*$L$31,IF($AU$91="snížená",$AG$91*$L$32,0)),0)</f>
        <v>0</v>
      </c>
      <c r="BV91" s="6" t="s">
        <v>90</v>
      </c>
      <c r="BY91" s="87">
        <f>IF($AU$91="základní",$AV$91,0)</f>
        <v>0</v>
      </c>
      <c r="BZ91" s="87">
        <f>IF($AU$91="snížená",$AV$91,0)</f>
        <v>0</v>
      </c>
      <c r="CA91" s="87">
        <v>0</v>
      </c>
      <c r="CB91" s="87">
        <v>0</v>
      </c>
      <c r="CC91" s="87">
        <v>0</v>
      </c>
      <c r="CD91" s="87">
        <f>IF($AU$91="základní",$AG$91,0)</f>
        <v>0</v>
      </c>
      <c r="CE91" s="87">
        <f>IF($AU$91="snížená",$AG$91,0)</f>
        <v>0</v>
      </c>
      <c r="CF91" s="87">
        <f>IF($AU$91="zákl. přenesená",$AG$91,0)</f>
        <v>0</v>
      </c>
      <c r="CG91" s="87">
        <f>IF($AU$91="sníž. přenesená",$AG$91,0)</f>
        <v>0</v>
      </c>
      <c r="CH91" s="87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187" t="s">
        <v>91</v>
      </c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24"/>
      <c r="AD92" s="24"/>
      <c r="AE92" s="24"/>
      <c r="AF92" s="24"/>
      <c r="AG92" s="189">
        <f>$AG$87*$AS$92</f>
        <v>0</v>
      </c>
      <c r="AH92" s="188"/>
      <c r="AI92" s="188"/>
      <c r="AJ92" s="188"/>
      <c r="AK92" s="188"/>
      <c r="AL92" s="188"/>
      <c r="AM92" s="188"/>
      <c r="AN92" s="190">
        <f>$AG$92+$AV$92</f>
        <v>0</v>
      </c>
      <c r="AO92" s="188"/>
      <c r="AP92" s="188"/>
      <c r="AQ92" s="25"/>
      <c r="AS92" s="88">
        <v>0</v>
      </c>
      <c r="AT92" s="89" t="s">
        <v>89</v>
      </c>
      <c r="AU92" s="89" t="s">
        <v>45</v>
      </c>
      <c r="AV92" s="90">
        <f>ROUND(IF($AU$92="nulová",0,IF(OR($AU$92="základní",$AU$92="zákl. přenesená"),$AG$92*$L$31,$AG$92*$L$32)),0)</f>
        <v>0</v>
      </c>
      <c r="BV92" s="6" t="s">
        <v>92</v>
      </c>
      <c r="BY92" s="87">
        <f>IF($AU$92="základní",$AV$92,0)</f>
        <v>0</v>
      </c>
      <c r="BZ92" s="87">
        <f>IF($AU$92="snížená",$AV$92,0)</f>
        <v>0</v>
      </c>
      <c r="CA92" s="87">
        <f>IF($AU$92="zákl. přenesená",$AV$92,0)</f>
        <v>0</v>
      </c>
      <c r="CB92" s="87">
        <f>IF($AU$92="sníž. přenesená",$AV$92,0)</f>
        <v>0</v>
      </c>
      <c r="CC92" s="87">
        <f>IF($AU$92="nulová",$AV$92,0)</f>
        <v>0</v>
      </c>
      <c r="CD92" s="87">
        <f>IF($AU$92="základní",$AG$92,0)</f>
        <v>0</v>
      </c>
      <c r="CE92" s="87">
        <f>IF($AU$92="snížená",$AG$92,0)</f>
        <v>0</v>
      </c>
      <c r="CF92" s="87">
        <f>IF($AU$92="zákl. přenesená",$AG$92,0)</f>
        <v>0</v>
      </c>
      <c r="CG92" s="87">
        <f>IF($AU$92="sníž. přenesená",$AG$92,0)</f>
        <v>0</v>
      </c>
      <c r="CH92" s="87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3"/>
      <c r="C93" s="24"/>
      <c r="D93" s="187" t="s">
        <v>91</v>
      </c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24"/>
      <c r="AD93" s="24"/>
      <c r="AE93" s="24"/>
      <c r="AF93" s="24"/>
      <c r="AG93" s="189">
        <f>$AG$87*$AS$93</f>
        <v>0</v>
      </c>
      <c r="AH93" s="188"/>
      <c r="AI93" s="188"/>
      <c r="AJ93" s="188"/>
      <c r="AK93" s="188"/>
      <c r="AL93" s="188"/>
      <c r="AM93" s="188"/>
      <c r="AN93" s="190">
        <f>$AG$93+$AV$93</f>
        <v>0</v>
      </c>
      <c r="AO93" s="188"/>
      <c r="AP93" s="188"/>
      <c r="AQ93" s="25"/>
      <c r="AS93" s="88">
        <v>0</v>
      </c>
      <c r="AT93" s="89" t="s">
        <v>89</v>
      </c>
      <c r="AU93" s="89" t="s">
        <v>45</v>
      </c>
      <c r="AV93" s="90">
        <f>ROUND(IF($AU$93="nulová",0,IF(OR($AU$93="základní",$AU$93="zákl. přenesená"),$AG$93*$L$31,$AG$93*$L$32)),0)</f>
        <v>0</v>
      </c>
      <c r="BV93" s="6" t="s">
        <v>92</v>
      </c>
      <c r="BY93" s="87">
        <f>IF($AU$93="základní",$AV$93,0)</f>
        <v>0</v>
      </c>
      <c r="BZ93" s="87">
        <f>IF($AU$93="snížená",$AV$93,0)</f>
        <v>0</v>
      </c>
      <c r="CA93" s="87">
        <f>IF($AU$93="zákl. přenesená",$AV$93,0)</f>
        <v>0</v>
      </c>
      <c r="CB93" s="87">
        <f>IF($AU$93="sníž. přenesená",$AV$93,0)</f>
        <v>0</v>
      </c>
      <c r="CC93" s="87">
        <f>IF($AU$93="nulová",$AV$93,0)</f>
        <v>0</v>
      </c>
      <c r="CD93" s="87">
        <f>IF($AU$93="základní",$AG$93,0)</f>
        <v>0</v>
      </c>
      <c r="CE93" s="87">
        <f>IF($AU$93="snížená",$AG$93,0)</f>
        <v>0</v>
      </c>
      <c r="CF93" s="87">
        <f>IF($AU$93="zákl. přenesená",$AG$93,0)</f>
        <v>0</v>
      </c>
      <c r="CG93" s="87">
        <f>IF($AU$93="sníž. přenesená",$AG$93,0)</f>
        <v>0</v>
      </c>
      <c r="CH93" s="87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187" t="s">
        <v>91</v>
      </c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24"/>
      <c r="AD94" s="24"/>
      <c r="AE94" s="24"/>
      <c r="AF94" s="24"/>
      <c r="AG94" s="189">
        <f>$AG$87*$AS$94</f>
        <v>0</v>
      </c>
      <c r="AH94" s="188"/>
      <c r="AI94" s="188"/>
      <c r="AJ94" s="188"/>
      <c r="AK94" s="188"/>
      <c r="AL94" s="188"/>
      <c r="AM94" s="188"/>
      <c r="AN94" s="190">
        <f>$AG$94+$AV$94</f>
        <v>0</v>
      </c>
      <c r="AO94" s="188"/>
      <c r="AP94" s="188"/>
      <c r="AQ94" s="25"/>
      <c r="AS94" s="91">
        <v>0</v>
      </c>
      <c r="AT94" s="92" t="s">
        <v>89</v>
      </c>
      <c r="AU94" s="92" t="s">
        <v>45</v>
      </c>
      <c r="AV94" s="93">
        <f>ROUND(IF($AU$94="nulová",0,IF(OR($AU$94="základní",$AU$94="zákl. přenesená"),$AG$94*$L$31,$AG$94*$L$32)),0)</f>
        <v>0</v>
      </c>
      <c r="BV94" s="6" t="s">
        <v>92</v>
      </c>
      <c r="BY94" s="87">
        <f>IF($AU$94="základní",$AV$94,0)</f>
        <v>0</v>
      </c>
      <c r="BZ94" s="87">
        <f>IF($AU$94="snížená",$AV$94,0)</f>
        <v>0</v>
      </c>
      <c r="CA94" s="87">
        <f>IF($AU$94="zákl. přenesená",$AV$94,0)</f>
        <v>0</v>
      </c>
      <c r="CB94" s="87">
        <f>IF($AU$94="sníž. přenesená",$AV$94,0)</f>
        <v>0</v>
      </c>
      <c r="CC94" s="87">
        <f>IF($AU$94="nulová",$AV$94,0)</f>
        <v>0</v>
      </c>
      <c r="CD94" s="87">
        <f>IF($AU$94="základní",$AG$94,0)</f>
        <v>0</v>
      </c>
      <c r="CE94" s="87">
        <f>IF($AU$94="snížená",$AG$94,0)</f>
        <v>0</v>
      </c>
      <c r="CF94" s="87">
        <f>IF($AU$94="zákl. přenesená",$AG$94,0)</f>
        <v>0</v>
      </c>
      <c r="CG94" s="87">
        <f>IF($AU$94="sníž. přenesená",$AG$94,0)</f>
        <v>0</v>
      </c>
      <c r="CH94" s="87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4" t="s">
        <v>93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83">
        <f>ROUND($AG$87+$AG$90,0)</f>
        <v>0</v>
      </c>
      <c r="AH96" s="184"/>
      <c r="AI96" s="184"/>
      <c r="AJ96" s="184"/>
      <c r="AK96" s="184"/>
      <c r="AL96" s="184"/>
      <c r="AM96" s="184"/>
      <c r="AN96" s="183">
        <f>$AN$87+$AN$90</f>
        <v>0</v>
      </c>
      <c r="AO96" s="184"/>
      <c r="AP96" s="184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5-14 - REKONSTRUKCE SOCI...'!C2" tooltip="15-14 - REKONSTRUKCE SOCI..." display="/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7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44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5" style="2" customWidth="1"/>
    <col min="2" max="2" width="1.5" style="2" customWidth="1"/>
    <col min="3" max="3" width="4.16015625" style="2" customWidth="1"/>
    <col min="4" max="4" width="4.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5" style="2" customWidth="1"/>
    <col min="19" max="19" width="8.16015625" style="2" customWidth="1"/>
    <col min="20" max="20" width="29.5" style="2" hidden="1" customWidth="1"/>
    <col min="21" max="21" width="16.5" style="2" hidden="1" customWidth="1"/>
    <col min="22" max="22" width="12.5" style="2" hidden="1" customWidth="1"/>
    <col min="23" max="23" width="16.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5" style="2" hidden="1" customWidth="1"/>
    <col min="29" max="29" width="11" style="2" customWidth="1"/>
    <col min="30" max="30" width="15" style="2" customWidth="1"/>
    <col min="31" max="31" width="16.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82"/>
      <c r="B1" s="179"/>
      <c r="C1" s="179"/>
      <c r="D1" s="180" t="s">
        <v>1</v>
      </c>
      <c r="E1" s="179"/>
      <c r="F1" s="181" t="s">
        <v>995</v>
      </c>
      <c r="G1" s="181"/>
      <c r="H1" s="226" t="s">
        <v>996</v>
      </c>
      <c r="I1" s="226"/>
      <c r="J1" s="226"/>
      <c r="K1" s="226"/>
      <c r="L1" s="181" t="s">
        <v>997</v>
      </c>
      <c r="M1" s="179"/>
      <c r="N1" s="179"/>
      <c r="O1" s="180" t="s">
        <v>94</v>
      </c>
      <c r="P1" s="179"/>
      <c r="Q1" s="179"/>
      <c r="R1" s="179"/>
      <c r="S1" s="181" t="s">
        <v>998</v>
      </c>
      <c r="T1" s="181"/>
      <c r="U1" s="182"/>
      <c r="V1" s="18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15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85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95</v>
      </c>
    </row>
    <row r="4" spans="2:46" s="2" customFormat="1" ht="37.5" customHeight="1">
      <c r="B4" s="10"/>
      <c r="C4" s="214" t="s">
        <v>96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33.75" customHeight="1">
      <c r="B6" s="23"/>
      <c r="C6" s="24"/>
      <c r="D6" s="17" t="s">
        <v>17</v>
      </c>
      <c r="E6" s="24"/>
      <c r="F6" s="219" t="s">
        <v>18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24"/>
      <c r="R6" s="25"/>
    </row>
    <row r="7" spans="2:18" s="6" customFormat="1" ht="15" customHeight="1">
      <c r="B7" s="23"/>
      <c r="C7" s="24"/>
      <c r="D7" s="18" t="s">
        <v>20</v>
      </c>
      <c r="E7" s="24"/>
      <c r="F7" s="16"/>
      <c r="G7" s="24"/>
      <c r="H7" s="24"/>
      <c r="I7" s="24"/>
      <c r="J7" s="24"/>
      <c r="K7" s="24"/>
      <c r="L7" s="24"/>
      <c r="M7" s="18" t="s">
        <v>21</v>
      </c>
      <c r="N7" s="24"/>
      <c r="O7" s="16"/>
      <c r="P7" s="24"/>
      <c r="Q7" s="24"/>
      <c r="R7" s="25"/>
    </row>
    <row r="8" spans="2:18" s="6" customFormat="1" ht="15" customHeight="1">
      <c r="B8" s="23"/>
      <c r="C8" s="24"/>
      <c r="D8" s="18" t="s">
        <v>23</v>
      </c>
      <c r="E8" s="24"/>
      <c r="F8" s="16" t="s">
        <v>24</v>
      </c>
      <c r="G8" s="24"/>
      <c r="H8" s="24"/>
      <c r="I8" s="24"/>
      <c r="J8" s="24"/>
      <c r="K8" s="24"/>
      <c r="L8" s="24"/>
      <c r="M8" s="18" t="s">
        <v>25</v>
      </c>
      <c r="N8" s="24"/>
      <c r="O8" s="258" t="str">
        <f>'Rekapitulace stavby'!$AN$8</f>
        <v>29.03.2015</v>
      </c>
      <c r="P8" s="188"/>
      <c r="Q8" s="24"/>
      <c r="R8" s="25"/>
    </row>
    <row r="9" spans="2:18" s="6" customFormat="1" ht="12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s="6" customFormat="1" ht="15" customHeight="1">
      <c r="B10" s="23"/>
      <c r="C10" s="24"/>
      <c r="D10" s="18" t="s">
        <v>29</v>
      </c>
      <c r="E10" s="24"/>
      <c r="F10" s="24"/>
      <c r="G10" s="24"/>
      <c r="H10" s="24"/>
      <c r="I10" s="24"/>
      <c r="J10" s="24"/>
      <c r="K10" s="24"/>
      <c r="L10" s="24"/>
      <c r="M10" s="18" t="s">
        <v>30</v>
      </c>
      <c r="N10" s="24"/>
      <c r="O10" s="199"/>
      <c r="P10" s="188"/>
      <c r="Q10" s="24"/>
      <c r="R10" s="25"/>
    </row>
    <row r="11" spans="2:18" s="6" customFormat="1" ht="18.75" customHeight="1">
      <c r="B11" s="23"/>
      <c r="C11" s="24"/>
      <c r="D11" s="24"/>
      <c r="E11" s="16" t="s">
        <v>31</v>
      </c>
      <c r="F11" s="24"/>
      <c r="G11" s="24"/>
      <c r="H11" s="24"/>
      <c r="I11" s="24"/>
      <c r="J11" s="24"/>
      <c r="K11" s="24"/>
      <c r="L11" s="24"/>
      <c r="M11" s="18" t="s">
        <v>32</v>
      </c>
      <c r="N11" s="24"/>
      <c r="O11" s="199"/>
      <c r="P11" s="188"/>
      <c r="Q11" s="24"/>
      <c r="R11" s="25"/>
    </row>
    <row r="12" spans="2:18" s="6" customFormat="1" ht="7.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s="6" customFormat="1" ht="15" customHeight="1">
      <c r="B13" s="23"/>
      <c r="C13" s="24"/>
      <c r="D13" s="18" t="s">
        <v>33</v>
      </c>
      <c r="E13" s="24"/>
      <c r="F13" s="24"/>
      <c r="G13" s="24"/>
      <c r="H13" s="24"/>
      <c r="I13" s="24"/>
      <c r="J13" s="24"/>
      <c r="K13" s="24"/>
      <c r="L13" s="24"/>
      <c r="M13" s="18" t="s">
        <v>30</v>
      </c>
      <c r="N13" s="24"/>
      <c r="O13" s="257" t="str">
        <f>IF('Rekapitulace stavby'!$AN$13="","",'Rekapitulace stavby'!$AN$13)</f>
        <v>Vyplň údaj</v>
      </c>
      <c r="P13" s="188"/>
      <c r="Q13" s="24"/>
      <c r="R13" s="25"/>
    </row>
    <row r="14" spans="2:18" s="6" customFormat="1" ht="18.75" customHeight="1">
      <c r="B14" s="23"/>
      <c r="C14" s="24"/>
      <c r="D14" s="24"/>
      <c r="E14" s="257" t="str">
        <f>IF('Rekapitulace stavby'!$E$14="","",'Rekapitulace stavby'!$E$14)</f>
        <v>Vyplň údaj</v>
      </c>
      <c r="F14" s="188"/>
      <c r="G14" s="188"/>
      <c r="H14" s="188"/>
      <c r="I14" s="188"/>
      <c r="J14" s="188"/>
      <c r="K14" s="188"/>
      <c r="L14" s="188"/>
      <c r="M14" s="18" t="s">
        <v>32</v>
      </c>
      <c r="N14" s="24"/>
      <c r="O14" s="257" t="str">
        <f>IF('Rekapitulace stavby'!$AN$14="","",'Rekapitulace stavby'!$AN$14)</f>
        <v>Vyplň údaj</v>
      </c>
      <c r="P14" s="188"/>
      <c r="Q14" s="24"/>
      <c r="R14" s="25"/>
    </row>
    <row r="15" spans="2:18" s="6" customFormat="1" ht="7.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s="6" customFormat="1" ht="15" customHeight="1">
      <c r="B16" s="23"/>
      <c r="C16" s="24"/>
      <c r="D16" s="18" t="s">
        <v>35</v>
      </c>
      <c r="E16" s="24"/>
      <c r="F16" s="24"/>
      <c r="G16" s="24"/>
      <c r="H16" s="24"/>
      <c r="I16" s="24"/>
      <c r="J16" s="24"/>
      <c r="K16" s="24"/>
      <c r="L16" s="24"/>
      <c r="M16" s="18" t="s">
        <v>30</v>
      </c>
      <c r="N16" s="24"/>
      <c r="O16" s="199"/>
      <c r="P16" s="188"/>
      <c r="Q16" s="24"/>
      <c r="R16" s="25"/>
    </row>
    <row r="17" spans="2:18" s="6" customFormat="1" ht="18.75" customHeight="1">
      <c r="B17" s="23"/>
      <c r="C17" s="24"/>
      <c r="D17" s="24"/>
      <c r="E17" s="16" t="s">
        <v>36</v>
      </c>
      <c r="F17" s="24"/>
      <c r="G17" s="24"/>
      <c r="H17" s="24"/>
      <c r="I17" s="24"/>
      <c r="J17" s="24"/>
      <c r="K17" s="24"/>
      <c r="L17" s="24"/>
      <c r="M17" s="18" t="s">
        <v>32</v>
      </c>
      <c r="N17" s="24"/>
      <c r="O17" s="199"/>
      <c r="P17" s="188"/>
      <c r="Q17" s="24"/>
      <c r="R17" s="25"/>
    </row>
    <row r="18" spans="2:18" s="6" customFormat="1" ht="7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6" customFormat="1" ht="15" customHeight="1">
      <c r="B19" s="23"/>
      <c r="C19" s="24"/>
      <c r="D19" s="18" t="s">
        <v>38</v>
      </c>
      <c r="E19" s="24"/>
      <c r="F19" s="24"/>
      <c r="G19" s="24"/>
      <c r="H19" s="24"/>
      <c r="I19" s="24"/>
      <c r="J19" s="24"/>
      <c r="K19" s="24"/>
      <c r="L19" s="24"/>
      <c r="M19" s="18" t="s">
        <v>30</v>
      </c>
      <c r="N19" s="24"/>
      <c r="O19" s="199"/>
      <c r="P19" s="188"/>
      <c r="Q19" s="24"/>
      <c r="R19" s="25"/>
    </row>
    <row r="20" spans="2:18" s="6" customFormat="1" ht="18.75" customHeight="1">
      <c r="B20" s="23"/>
      <c r="C20" s="24"/>
      <c r="D20" s="24"/>
      <c r="E20" s="16" t="s">
        <v>39</v>
      </c>
      <c r="F20" s="24"/>
      <c r="G20" s="24"/>
      <c r="H20" s="24"/>
      <c r="I20" s="24"/>
      <c r="J20" s="24"/>
      <c r="K20" s="24"/>
      <c r="L20" s="24"/>
      <c r="M20" s="18" t="s">
        <v>32</v>
      </c>
      <c r="N20" s="24"/>
      <c r="O20" s="199"/>
      <c r="P20" s="188"/>
      <c r="Q20" s="24"/>
      <c r="R20" s="25"/>
    </row>
    <row r="21" spans="2:18" s="6" customFormat="1" ht="7.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6" customFormat="1" ht="15" customHeight="1">
      <c r="B22" s="23"/>
      <c r="C22" s="24"/>
      <c r="D22" s="18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95" customFormat="1" ht="15.75" customHeight="1">
      <c r="B23" s="96"/>
      <c r="C23" s="97"/>
      <c r="D23" s="97"/>
      <c r="E23" s="221"/>
      <c r="F23" s="255"/>
      <c r="G23" s="255"/>
      <c r="H23" s="255"/>
      <c r="I23" s="255"/>
      <c r="J23" s="255"/>
      <c r="K23" s="255"/>
      <c r="L23" s="255"/>
      <c r="M23" s="97"/>
      <c r="N23" s="97"/>
      <c r="O23" s="97"/>
      <c r="P23" s="97"/>
      <c r="Q23" s="97"/>
      <c r="R23" s="98"/>
    </row>
    <row r="24" spans="2:18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6" customFormat="1" ht="7.5" customHeight="1">
      <c r="B25" s="23"/>
      <c r="C25" s="2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4"/>
      <c r="R25" s="25"/>
    </row>
    <row r="26" spans="2:18" s="6" customFormat="1" ht="15" customHeight="1">
      <c r="B26" s="23"/>
      <c r="C26" s="24"/>
      <c r="D26" s="99" t="s">
        <v>97</v>
      </c>
      <c r="E26" s="24"/>
      <c r="F26" s="24"/>
      <c r="G26" s="24"/>
      <c r="H26" s="24"/>
      <c r="I26" s="24"/>
      <c r="J26" s="24"/>
      <c r="K26" s="24"/>
      <c r="L26" s="24"/>
      <c r="M26" s="222">
        <f>$N$87</f>
        <v>0</v>
      </c>
      <c r="N26" s="188"/>
      <c r="O26" s="188"/>
      <c r="P26" s="188"/>
      <c r="Q26" s="24"/>
      <c r="R26" s="25"/>
    </row>
    <row r="27" spans="2:18" s="6" customFormat="1" ht="15" customHeight="1">
      <c r="B27" s="23"/>
      <c r="C27" s="24"/>
      <c r="D27" s="22" t="s">
        <v>88</v>
      </c>
      <c r="E27" s="24"/>
      <c r="F27" s="24"/>
      <c r="G27" s="24"/>
      <c r="H27" s="24"/>
      <c r="I27" s="24"/>
      <c r="J27" s="24"/>
      <c r="K27" s="24"/>
      <c r="L27" s="24"/>
      <c r="M27" s="222">
        <f>$N$112</f>
        <v>0</v>
      </c>
      <c r="N27" s="188"/>
      <c r="O27" s="188"/>
      <c r="P27" s="188"/>
      <c r="Q27" s="24"/>
      <c r="R27" s="25"/>
    </row>
    <row r="28" spans="2:18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6" customFormat="1" ht="26.25" customHeight="1">
      <c r="B29" s="23"/>
      <c r="C29" s="24"/>
      <c r="D29" s="100" t="s">
        <v>43</v>
      </c>
      <c r="E29" s="24"/>
      <c r="F29" s="24"/>
      <c r="G29" s="24"/>
      <c r="H29" s="24"/>
      <c r="I29" s="24"/>
      <c r="J29" s="24"/>
      <c r="K29" s="24"/>
      <c r="L29" s="24"/>
      <c r="M29" s="256">
        <f>ROUND($M$26+$M$27,0)</f>
        <v>0</v>
      </c>
      <c r="N29" s="188"/>
      <c r="O29" s="188"/>
      <c r="P29" s="188"/>
      <c r="Q29" s="24"/>
      <c r="R29" s="25"/>
    </row>
    <row r="30" spans="2:18" s="6" customFormat="1" ht="7.5" customHeight="1">
      <c r="B30" s="23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24"/>
      <c r="R30" s="25"/>
    </row>
    <row r="31" spans="2:18" s="6" customFormat="1" ht="15" customHeight="1">
      <c r="B31" s="23"/>
      <c r="C31" s="24"/>
      <c r="D31" s="29" t="s">
        <v>44</v>
      </c>
      <c r="E31" s="29" t="s">
        <v>45</v>
      </c>
      <c r="F31" s="30">
        <v>0.21</v>
      </c>
      <c r="G31" s="101" t="s">
        <v>46</v>
      </c>
      <c r="H31" s="254">
        <f>(SUM($BE$112:$BE$119)+SUM($BE$136:$BE$842))</f>
        <v>0</v>
      </c>
      <c r="I31" s="188"/>
      <c r="J31" s="188"/>
      <c r="K31" s="24"/>
      <c r="L31" s="24"/>
      <c r="M31" s="254">
        <f>ROUND((SUM($BE$112:$BE$119)+SUM($BE$136:$BE$842)),0)*$F$31</f>
        <v>0</v>
      </c>
      <c r="N31" s="188"/>
      <c r="O31" s="188"/>
      <c r="P31" s="188"/>
      <c r="Q31" s="24"/>
      <c r="R31" s="25"/>
    </row>
    <row r="32" spans="2:18" s="6" customFormat="1" ht="15" customHeight="1">
      <c r="B32" s="23"/>
      <c r="C32" s="24"/>
      <c r="D32" s="24"/>
      <c r="E32" s="29" t="s">
        <v>47</v>
      </c>
      <c r="F32" s="30">
        <v>0.15</v>
      </c>
      <c r="G32" s="101" t="s">
        <v>46</v>
      </c>
      <c r="H32" s="254">
        <f>(SUM($BF$112:$BF$119)+SUM($BF$136:$BF$842))</f>
        <v>0</v>
      </c>
      <c r="I32" s="188"/>
      <c r="J32" s="188"/>
      <c r="K32" s="24"/>
      <c r="L32" s="24"/>
      <c r="M32" s="254">
        <f>ROUND((SUM($BF$112:$BF$119)+SUM($BF$136:$BF$842)),0)*$F$32</f>
        <v>0</v>
      </c>
      <c r="N32" s="188"/>
      <c r="O32" s="188"/>
      <c r="P32" s="188"/>
      <c r="Q32" s="24"/>
      <c r="R32" s="25"/>
    </row>
    <row r="33" spans="2:18" s="6" customFormat="1" ht="15" customHeight="1" hidden="1">
      <c r="B33" s="23"/>
      <c r="C33" s="24"/>
      <c r="D33" s="24"/>
      <c r="E33" s="29" t="s">
        <v>48</v>
      </c>
      <c r="F33" s="30">
        <v>0.21</v>
      </c>
      <c r="G33" s="101" t="s">
        <v>46</v>
      </c>
      <c r="H33" s="254">
        <f>(SUM($BG$112:$BG$119)+SUM($BG$136:$BG$842))</f>
        <v>0</v>
      </c>
      <c r="I33" s="188"/>
      <c r="J33" s="188"/>
      <c r="K33" s="24"/>
      <c r="L33" s="24"/>
      <c r="M33" s="254">
        <v>0</v>
      </c>
      <c r="N33" s="188"/>
      <c r="O33" s="188"/>
      <c r="P33" s="188"/>
      <c r="Q33" s="24"/>
      <c r="R33" s="25"/>
    </row>
    <row r="34" spans="2:18" s="6" customFormat="1" ht="15" customHeight="1" hidden="1">
      <c r="B34" s="23"/>
      <c r="C34" s="24"/>
      <c r="D34" s="24"/>
      <c r="E34" s="29" t="s">
        <v>49</v>
      </c>
      <c r="F34" s="30">
        <v>0.15</v>
      </c>
      <c r="G34" s="101" t="s">
        <v>46</v>
      </c>
      <c r="H34" s="254">
        <f>(SUM($BH$112:$BH$119)+SUM($BH$136:$BH$842))</f>
        <v>0</v>
      </c>
      <c r="I34" s="188"/>
      <c r="J34" s="188"/>
      <c r="K34" s="24"/>
      <c r="L34" s="24"/>
      <c r="M34" s="254">
        <v>0</v>
      </c>
      <c r="N34" s="188"/>
      <c r="O34" s="188"/>
      <c r="P34" s="188"/>
      <c r="Q34" s="24"/>
      <c r="R34" s="25"/>
    </row>
    <row r="35" spans="2:18" s="6" customFormat="1" ht="15" customHeight="1" hidden="1">
      <c r="B35" s="23"/>
      <c r="C35" s="24"/>
      <c r="D35" s="24"/>
      <c r="E35" s="29" t="s">
        <v>50</v>
      </c>
      <c r="F35" s="30">
        <v>0</v>
      </c>
      <c r="G35" s="101" t="s">
        <v>46</v>
      </c>
      <c r="H35" s="254">
        <f>(SUM($BI$112:$BI$119)+SUM($BI$136:$BI$842))</f>
        <v>0</v>
      </c>
      <c r="I35" s="188"/>
      <c r="J35" s="188"/>
      <c r="K35" s="24"/>
      <c r="L35" s="24"/>
      <c r="M35" s="254">
        <v>0</v>
      </c>
      <c r="N35" s="188"/>
      <c r="O35" s="188"/>
      <c r="P35" s="188"/>
      <c r="Q35" s="24"/>
      <c r="R35" s="25"/>
    </row>
    <row r="36" spans="2:18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26.25" customHeight="1">
      <c r="B37" s="23"/>
      <c r="C37" s="33"/>
      <c r="D37" s="34" t="s">
        <v>51</v>
      </c>
      <c r="E37" s="35"/>
      <c r="F37" s="35"/>
      <c r="G37" s="102" t="s">
        <v>52</v>
      </c>
      <c r="H37" s="36" t="s">
        <v>53</v>
      </c>
      <c r="I37" s="35"/>
      <c r="J37" s="35"/>
      <c r="K37" s="35"/>
      <c r="L37" s="213">
        <f>SUM($M$29:$M$35)</f>
        <v>0</v>
      </c>
      <c r="M37" s="206"/>
      <c r="N37" s="206"/>
      <c r="O37" s="206"/>
      <c r="P37" s="208"/>
      <c r="Q37" s="33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5"/>
    </row>
    <row r="76" spans="2:21" s="6" customFormat="1" ht="37.5" customHeight="1">
      <c r="B76" s="23"/>
      <c r="C76" s="214" t="s">
        <v>98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7.5" customHeight="1">
      <c r="B78" s="23"/>
      <c r="C78" s="57" t="s">
        <v>17</v>
      </c>
      <c r="D78" s="24"/>
      <c r="E78" s="24"/>
      <c r="F78" s="197" t="str">
        <f>$F$6</f>
        <v>REKONSTRUKCE SOCIÁL.ZAŘÍZENÍ V ZŠ PŘÍŠOVICE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24"/>
      <c r="R78" s="25"/>
      <c r="T78" s="24"/>
      <c r="U78" s="24"/>
    </row>
    <row r="79" spans="2:21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/>
      <c r="T79" s="24"/>
      <c r="U79" s="24"/>
    </row>
    <row r="80" spans="2:21" s="6" customFormat="1" ht="18.75" customHeight="1">
      <c r="B80" s="23"/>
      <c r="C80" s="18" t="s">
        <v>23</v>
      </c>
      <c r="D80" s="24"/>
      <c r="E80" s="24"/>
      <c r="F80" s="16" t="str">
        <f>$F$8</f>
        <v>PŘÍŠOVICE</v>
      </c>
      <c r="G80" s="24"/>
      <c r="H80" s="24"/>
      <c r="I80" s="24"/>
      <c r="J80" s="24"/>
      <c r="K80" s="18" t="s">
        <v>25</v>
      </c>
      <c r="L80" s="24"/>
      <c r="M80" s="246" t="str">
        <f>IF($O$8="","",$O$8)</f>
        <v>29.03.2015</v>
      </c>
      <c r="N80" s="188"/>
      <c r="O80" s="188"/>
      <c r="P80" s="188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5.75" customHeight="1">
      <c r="B82" s="23"/>
      <c r="C82" s="18" t="s">
        <v>29</v>
      </c>
      <c r="D82" s="24"/>
      <c r="E82" s="24"/>
      <c r="F82" s="16" t="str">
        <f>$E$11</f>
        <v>OBEC PŘÍŠOVICE</v>
      </c>
      <c r="G82" s="24"/>
      <c r="H82" s="24"/>
      <c r="I82" s="24"/>
      <c r="J82" s="24"/>
      <c r="K82" s="18" t="s">
        <v>35</v>
      </c>
      <c r="L82" s="24"/>
      <c r="M82" s="199" t="str">
        <f>$E$17</f>
        <v>ING.PAVEL MAREK - TURNOV</v>
      </c>
      <c r="N82" s="188"/>
      <c r="O82" s="188"/>
      <c r="P82" s="188"/>
      <c r="Q82" s="188"/>
      <c r="R82" s="25"/>
      <c r="T82" s="24"/>
      <c r="U82" s="24"/>
    </row>
    <row r="83" spans="2:21" s="6" customFormat="1" ht="15" customHeight="1">
      <c r="B83" s="23"/>
      <c r="C83" s="18" t="s">
        <v>33</v>
      </c>
      <c r="D83" s="24"/>
      <c r="E83" s="24"/>
      <c r="F83" s="16" t="str">
        <f>IF($E$14="","",$E$14)</f>
        <v>Vyplň údaj</v>
      </c>
      <c r="G83" s="24"/>
      <c r="H83" s="24"/>
      <c r="I83" s="24"/>
      <c r="J83" s="24"/>
      <c r="K83" s="18" t="s">
        <v>38</v>
      </c>
      <c r="L83" s="24"/>
      <c r="M83" s="199" t="str">
        <f>$E$20</f>
        <v>JANA VYDROVÁ</v>
      </c>
      <c r="N83" s="188"/>
      <c r="O83" s="188"/>
      <c r="P83" s="188"/>
      <c r="Q83" s="188"/>
      <c r="R83" s="25"/>
      <c r="T83" s="24"/>
      <c r="U83" s="24"/>
    </row>
    <row r="84" spans="2:21" s="6" customFormat="1" ht="11.2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T84" s="24"/>
      <c r="U84" s="24"/>
    </row>
    <row r="85" spans="2:21" s="6" customFormat="1" ht="30" customHeight="1">
      <c r="B85" s="23"/>
      <c r="C85" s="253" t="s">
        <v>99</v>
      </c>
      <c r="D85" s="184"/>
      <c r="E85" s="184"/>
      <c r="F85" s="184"/>
      <c r="G85" s="184"/>
      <c r="H85" s="33"/>
      <c r="I85" s="33"/>
      <c r="J85" s="33"/>
      <c r="K85" s="33"/>
      <c r="L85" s="33"/>
      <c r="M85" s="33"/>
      <c r="N85" s="253" t="s">
        <v>100</v>
      </c>
      <c r="O85" s="188"/>
      <c r="P85" s="188"/>
      <c r="Q85" s="188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47" s="6" customFormat="1" ht="30" customHeight="1">
      <c r="B87" s="23"/>
      <c r="C87" s="70" t="s">
        <v>101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91">
        <f>$N$136</f>
        <v>0</v>
      </c>
      <c r="O87" s="188"/>
      <c r="P87" s="188"/>
      <c r="Q87" s="188"/>
      <c r="R87" s="25"/>
      <c r="T87" s="24"/>
      <c r="U87" s="24"/>
      <c r="AU87" s="6" t="s">
        <v>102</v>
      </c>
    </row>
    <row r="88" spans="2:21" s="106" customFormat="1" ht="25.5" customHeight="1">
      <c r="B88" s="107"/>
      <c r="C88" s="108"/>
      <c r="D88" s="108" t="s">
        <v>103</v>
      </c>
      <c r="E88" s="108"/>
      <c r="F88" s="108"/>
      <c r="G88" s="108"/>
      <c r="H88" s="108"/>
      <c r="I88" s="108"/>
      <c r="J88" s="108"/>
      <c r="K88" s="108"/>
      <c r="L88" s="108"/>
      <c r="M88" s="108"/>
      <c r="N88" s="251">
        <f>$N$137</f>
        <v>0</v>
      </c>
      <c r="O88" s="252"/>
      <c r="P88" s="252"/>
      <c r="Q88" s="252"/>
      <c r="R88" s="109"/>
      <c r="T88" s="108"/>
      <c r="U88" s="108"/>
    </row>
    <row r="89" spans="2:21" s="110" customFormat="1" ht="21" customHeight="1">
      <c r="B89" s="111"/>
      <c r="C89" s="83"/>
      <c r="D89" s="83" t="s">
        <v>104</v>
      </c>
      <c r="E89" s="83"/>
      <c r="F89" s="83"/>
      <c r="G89" s="83"/>
      <c r="H89" s="83"/>
      <c r="I89" s="83"/>
      <c r="J89" s="83"/>
      <c r="K89" s="83"/>
      <c r="L89" s="83"/>
      <c r="M89" s="83"/>
      <c r="N89" s="190">
        <f>$N$138</f>
        <v>0</v>
      </c>
      <c r="O89" s="250"/>
      <c r="P89" s="250"/>
      <c r="Q89" s="250"/>
      <c r="R89" s="112"/>
      <c r="T89" s="83"/>
      <c r="U89" s="83"/>
    </row>
    <row r="90" spans="2:21" s="110" customFormat="1" ht="21" customHeight="1">
      <c r="B90" s="111"/>
      <c r="C90" s="83"/>
      <c r="D90" s="83" t="s">
        <v>105</v>
      </c>
      <c r="E90" s="83"/>
      <c r="F90" s="83"/>
      <c r="G90" s="83"/>
      <c r="H90" s="83"/>
      <c r="I90" s="83"/>
      <c r="J90" s="83"/>
      <c r="K90" s="83"/>
      <c r="L90" s="83"/>
      <c r="M90" s="83"/>
      <c r="N90" s="190">
        <f>$N$193</f>
        <v>0</v>
      </c>
      <c r="O90" s="250"/>
      <c r="P90" s="250"/>
      <c r="Q90" s="250"/>
      <c r="R90" s="112"/>
      <c r="T90" s="83"/>
      <c r="U90" s="83"/>
    </row>
    <row r="91" spans="2:21" s="110" customFormat="1" ht="21" customHeight="1">
      <c r="B91" s="111"/>
      <c r="C91" s="83"/>
      <c r="D91" s="83" t="s">
        <v>106</v>
      </c>
      <c r="E91" s="83"/>
      <c r="F91" s="83"/>
      <c r="G91" s="83"/>
      <c r="H91" s="83"/>
      <c r="I91" s="83"/>
      <c r="J91" s="83"/>
      <c r="K91" s="83"/>
      <c r="L91" s="83"/>
      <c r="M91" s="83"/>
      <c r="N91" s="190">
        <f>$N$415</f>
        <v>0</v>
      </c>
      <c r="O91" s="250"/>
      <c r="P91" s="250"/>
      <c r="Q91" s="250"/>
      <c r="R91" s="112"/>
      <c r="T91" s="83"/>
      <c r="U91" s="83"/>
    </row>
    <row r="92" spans="2:21" s="110" customFormat="1" ht="21" customHeight="1">
      <c r="B92" s="111"/>
      <c r="C92" s="83"/>
      <c r="D92" s="83" t="s">
        <v>107</v>
      </c>
      <c r="E92" s="83"/>
      <c r="F92" s="83"/>
      <c r="G92" s="83"/>
      <c r="H92" s="83"/>
      <c r="I92" s="83"/>
      <c r="J92" s="83"/>
      <c r="K92" s="83"/>
      <c r="L92" s="83"/>
      <c r="M92" s="83"/>
      <c r="N92" s="190">
        <f>$N$418</f>
        <v>0</v>
      </c>
      <c r="O92" s="250"/>
      <c r="P92" s="250"/>
      <c r="Q92" s="250"/>
      <c r="R92" s="112"/>
      <c r="T92" s="83"/>
      <c r="U92" s="83"/>
    </row>
    <row r="93" spans="2:21" s="110" customFormat="1" ht="21" customHeight="1">
      <c r="B93" s="111"/>
      <c r="C93" s="83"/>
      <c r="D93" s="83" t="s">
        <v>108</v>
      </c>
      <c r="E93" s="83"/>
      <c r="F93" s="83"/>
      <c r="G93" s="83"/>
      <c r="H93" s="83"/>
      <c r="I93" s="83"/>
      <c r="J93" s="83"/>
      <c r="K93" s="83"/>
      <c r="L93" s="83"/>
      <c r="M93" s="83"/>
      <c r="N93" s="190">
        <f>$N$433</f>
        <v>0</v>
      </c>
      <c r="O93" s="250"/>
      <c r="P93" s="250"/>
      <c r="Q93" s="250"/>
      <c r="R93" s="112"/>
      <c r="T93" s="83"/>
      <c r="U93" s="83"/>
    </row>
    <row r="94" spans="2:21" s="110" customFormat="1" ht="21" customHeight="1">
      <c r="B94" s="111"/>
      <c r="C94" s="83"/>
      <c r="D94" s="83" t="s">
        <v>109</v>
      </c>
      <c r="E94" s="83"/>
      <c r="F94" s="83"/>
      <c r="G94" s="83"/>
      <c r="H94" s="83"/>
      <c r="I94" s="83"/>
      <c r="J94" s="83"/>
      <c r="K94" s="83"/>
      <c r="L94" s="83"/>
      <c r="M94" s="83"/>
      <c r="N94" s="190">
        <f>$N$584</f>
        <v>0</v>
      </c>
      <c r="O94" s="250"/>
      <c r="P94" s="250"/>
      <c r="Q94" s="250"/>
      <c r="R94" s="112"/>
      <c r="T94" s="83"/>
      <c r="U94" s="83"/>
    </row>
    <row r="95" spans="2:21" s="106" customFormat="1" ht="25.5" customHeight="1">
      <c r="B95" s="107"/>
      <c r="C95" s="108"/>
      <c r="D95" s="108" t="s">
        <v>110</v>
      </c>
      <c r="E95" s="108"/>
      <c r="F95" s="108"/>
      <c r="G95" s="108"/>
      <c r="H95" s="108"/>
      <c r="I95" s="108"/>
      <c r="J95" s="108"/>
      <c r="K95" s="108"/>
      <c r="L95" s="108"/>
      <c r="M95" s="108"/>
      <c r="N95" s="251">
        <f>$N$587</f>
        <v>0</v>
      </c>
      <c r="O95" s="252"/>
      <c r="P95" s="252"/>
      <c r="Q95" s="252"/>
      <c r="R95" s="109"/>
      <c r="T95" s="108"/>
      <c r="U95" s="108"/>
    </row>
    <row r="96" spans="2:21" s="110" customFormat="1" ht="21" customHeight="1">
      <c r="B96" s="111"/>
      <c r="C96" s="83"/>
      <c r="D96" s="83" t="s">
        <v>111</v>
      </c>
      <c r="E96" s="83"/>
      <c r="F96" s="83"/>
      <c r="G96" s="83"/>
      <c r="H96" s="83"/>
      <c r="I96" s="83"/>
      <c r="J96" s="83"/>
      <c r="K96" s="83"/>
      <c r="L96" s="83"/>
      <c r="M96" s="83"/>
      <c r="N96" s="190">
        <f>$N$588</f>
        <v>0</v>
      </c>
      <c r="O96" s="250"/>
      <c r="P96" s="250"/>
      <c r="Q96" s="250"/>
      <c r="R96" s="112"/>
      <c r="T96" s="83"/>
      <c r="U96" s="83"/>
    </row>
    <row r="97" spans="2:21" s="110" customFormat="1" ht="21" customHeight="1">
      <c r="B97" s="111"/>
      <c r="C97" s="83"/>
      <c r="D97" s="83" t="s">
        <v>112</v>
      </c>
      <c r="E97" s="83"/>
      <c r="F97" s="83"/>
      <c r="G97" s="83"/>
      <c r="H97" s="83"/>
      <c r="I97" s="83"/>
      <c r="J97" s="83"/>
      <c r="K97" s="83"/>
      <c r="L97" s="83"/>
      <c r="M97" s="83"/>
      <c r="N97" s="190">
        <f>$N$636</f>
        <v>0</v>
      </c>
      <c r="O97" s="250"/>
      <c r="P97" s="250"/>
      <c r="Q97" s="250"/>
      <c r="R97" s="112"/>
      <c r="T97" s="83"/>
      <c r="U97" s="83"/>
    </row>
    <row r="98" spans="2:21" s="110" customFormat="1" ht="21" customHeight="1">
      <c r="B98" s="111"/>
      <c r="C98" s="83"/>
      <c r="D98" s="83" t="s">
        <v>113</v>
      </c>
      <c r="E98" s="83"/>
      <c r="F98" s="83"/>
      <c r="G98" s="83"/>
      <c r="H98" s="83"/>
      <c r="I98" s="83"/>
      <c r="J98" s="83"/>
      <c r="K98" s="83"/>
      <c r="L98" s="83"/>
      <c r="M98" s="83"/>
      <c r="N98" s="190">
        <f>$N$651</f>
        <v>0</v>
      </c>
      <c r="O98" s="250"/>
      <c r="P98" s="250"/>
      <c r="Q98" s="250"/>
      <c r="R98" s="112"/>
      <c r="T98" s="83"/>
      <c r="U98" s="83"/>
    </row>
    <row r="99" spans="2:21" s="110" customFormat="1" ht="21" customHeight="1">
      <c r="B99" s="111"/>
      <c r="C99" s="83"/>
      <c r="D99" s="83" t="s">
        <v>114</v>
      </c>
      <c r="E99" s="83"/>
      <c r="F99" s="83"/>
      <c r="G99" s="83"/>
      <c r="H99" s="83"/>
      <c r="I99" s="83"/>
      <c r="J99" s="83"/>
      <c r="K99" s="83"/>
      <c r="L99" s="83"/>
      <c r="M99" s="83"/>
      <c r="N99" s="190">
        <f>$N$653</f>
        <v>0</v>
      </c>
      <c r="O99" s="250"/>
      <c r="P99" s="250"/>
      <c r="Q99" s="250"/>
      <c r="R99" s="112"/>
      <c r="T99" s="83"/>
      <c r="U99" s="83"/>
    </row>
    <row r="100" spans="2:21" s="110" customFormat="1" ht="21" customHeight="1">
      <c r="B100" s="111"/>
      <c r="C100" s="83"/>
      <c r="D100" s="83" t="s">
        <v>115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190">
        <f>$N$655</f>
        <v>0</v>
      </c>
      <c r="O100" s="250"/>
      <c r="P100" s="250"/>
      <c r="Q100" s="250"/>
      <c r="R100" s="112"/>
      <c r="T100" s="83"/>
      <c r="U100" s="83"/>
    </row>
    <row r="101" spans="2:21" s="110" customFormat="1" ht="21" customHeight="1">
      <c r="B101" s="111"/>
      <c r="C101" s="83"/>
      <c r="D101" s="83" t="s">
        <v>116</v>
      </c>
      <c r="E101" s="83"/>
      <c r="F101" s="83"/>
      <c r="G101" s="83"/>
      <c r="H101" s="83"/>
      <c r="I101" s="83"/>
      <c r="J101" s="83"/>
      <c r="K101" s="83"/>
      <c r="L101" s="83"/>
      <c r="M101" s="83"/>
      <c r="N101" s="190">
        <f>$N$657</f>
        <v>0</v>
      </c>
      <c r="O101" s="250"/>
      <c r="P101" s="250"/>
      <c r="Q101" s="250"/>
      <c r="R101" s="112"/>
      <c r="T101" s="83"/>
      <c r="U101" s="83"/>
    </row>
    <row r="102" spans="2:21" s="110" customFormat="1" ht="21" customHeight="1">
      <c r="B102" s="111"/>
      <c r="C102" s="83"/>
      <c r="D102" s="83" t="s">
        <v>117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190">
        <f>$N$675</f>
        <v>0</v>
      </c>
      <c r="O102" s="250"/>
      <c r="P102" s="250"/>
      <c r="Q102" s="250"/>
      <c r="R102" s="112"/>
      <c r="T102" s="83"/>
      <c r="U102" s="83"/>
    </row>
    <row r="103" spans="2:21" s="110" customFormat="1" ht="21" customHeight="1">
      <c r="B103" s="111"/>
      <c r="C103" s="83"/>
      <c r="D103" s="83" t="s">
        <v>118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190">
        <f>$N$686</f>
        <v>0</v>
      </c>
      <c r="O103" s="250"/>
      <c r="P103" s="250"/>
      <c r="Q103" s="250"/>
      <c r="R103" s="112"/>
      <c r="T103" s="83"/>
      <c r="U103" s="83"/>
    </row>
    <row r="104" spans="2:21" s="110" customFormat="1" ht="21" customHeight="1">
      <c r="B104" s="111"/>
      <c r="C104" s="83"/>
      <c r="D104" s="83" t="s">
        <v>119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190">
        <f>$N$721</f>
        <v>0</v>
      </c>
      <c r="O104" s="250"/>
      <c r="P104" s="250"/>
      <c r="Q104" s="250"/>
      <c r="R104" s="112"/>
      <c r="T104" s="83"/>
      <c r="U104" s="83"/>
    </row>
    <row r="105" spans="2:21" s="110" customFormat="1" ht="21" customHeight="1">
      <c r="B105" s="111"/>
      <c r="C105" s="83"/>
      <c r="D105" s="83" t="s">
        <v>120</v>
      </c>
      <c r="E105" s="83"/>
      <c r="F105" s="83"/>
      <c r="G105" s="83"/>
      <c r="H105" s="83"/>
      <c r="I105" s="83"/>
      <c r="J105" s="83"/>
      <c r="K105" s="83"/>
      <c r="L105" s="83"/>
      <c r="M105" s="83"/>
      <c r="N105" s="190">
        <f>$N$732</f>
        <v>0</v>
      </c>
      <c r="O105" s="250"/>
      <c r="P105" s="250"/>
      <c r="Q105" s="250"/>
      <c r="R105" s="112"/>
      <c r="T105" s="83"/>
      <c r="U105" s="83"/>
    </row>
    <row r="106" spans="2:21" s="110" customFormat="1" ht="21" customHeight="1">
      <c r="B106" s="111"/>
      <c r="C106" s="83"/>
      <c r="D106" s="83" t="s">
        <v>121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190">
        <f>$N$788</f>
        <v>0</v>
      </c>
      <c r="O106" s="250"/>
      <c r="P106" s="250"/>
      <c r="Q106" s="250"/>
      <c r="R106" s="112"/>
      <c r="T106" s="83"/>
      <c r="U106" s="83"/>
    </row>
    <row r="107" spans="2:21" s="110" customFormat="1" ht="21" customHeight="1">
      <c r="B107" s="111"/>
      <c r="C107" s="83"/>
      <c r="D107" s="83" t="s">
        <v>122</v>
      </c>
      <c r="E107" s="83"/>
      <c r="F107" s="83"/>
      <c r="G107" s="83"/>
      <c r="H107" s="83"/>
      <c r="I107" s="83"/>
      <c r="J107" s="83"/>
      <c r="K107" s="83"/>
      <c r="L107" s="83"/>
      <c r="M107" s="83"/>
      <c r="N107" s="190">
        <f>$N$796</f>
        <v>0</v>
      </c>
      <c r="O107" s="250"/>
      <c r="P107" s="250"/>
      <c r="Q107" s="250"/>
      <c r="R107" s="112"/>
      <c r="T107" s="83"/>
      <c r="U107" s="83"/>
    </row>
    <row r="108" spans="2:21" s="106" customFormat="1" ht="25.5" customHeight="1">
      <c r="B108" s="107"/>
      <c r="C108" s="108"/>
      <c r="D108" s="108" t="s">
        <v>123</v>
      </c>
      <c r="E108" s="108"/>
      <c r="F108" s="108"/>
      <c r="G108" s="108"/>
      <c r="H108" s="108"/>
      <c r="I108" s="108"/>
      <c r="J108" s="108"/>
      <c r="K108" s="108"/>
      <c r="L108" s="108"/>
      <c r="M108" s="108"/>
      <c r="N108" s="251">
        <f>$N$825</f>
        <v>0</v>
      </c>
      <c r="O108" s="252"/>
      <c r="P108" s="252"/>
      <c r="Q108" s="252"/>
      <c r="R108" s="109"/>
      <c r="T108" s="108"/>
      <c r="U108" s="108"/>
    </row>
    <row r="109" spans="2:21" s="110" customFormat="1" ht="21" customHeight="1">
      <c r="B109" s="111"/>
      <c r="C109" s="83"/>
      <c r="D109" s="83" t="s">
        <v>124</v>
      </c>
      <c r="E109" s="83"/>
      <c r="F109" s="83"/>
      <c r="G109" s="83"/>
      <c r="H109" s="83"/>
      <c r="I109" s="83"/>
      <c r="J109" s="83"/>
      <c r="K109" s="83"/>
      <c r="L109" s="83"/>
      <c r="M109" s="83"/>
      <c r="N109" s="190">
        <f>$N$826</f>
        <v>0</v>
      </c>
      <c r="O109" s="250"/>
      <c r="P109" s="250"/>
      <c r="Q109" s="250"/>
      <c r="R109" s="112"/>
      <c r="T109" s="83"/>
      <c r="U109" s="83"/>
    </row>
    <row r="110" spans="2:21" s="110" customFormat="1" ht="21" customHeight="1">
      <c r="B110" s="111"/>
      <c r="C110" s="83"/>
      <c r="D110" s="83" t="s">
        <v>125</v>
      </c>
      <c r="E110" s="83"/>
      <c r="F110" s="83"/>
      <c r="G110" s="83"/>
      <c r="H110" s="83"/>
      <c r="I110" s="83"/>
      <c r="J110" s="83"/>
      <c r="K110" s="83"/>
      <c r="L110" s="83"/>
      <c r="M110" s="83"/>
      <c r="N110" s="190">
        <f>$N$830</f>
        <v>0</v>
      </c>
      <c r="O110" s="250"/>
      <c r="P110" s="250"/>
      <c r="Q110" s="250"/>
      <c r="R110" s="112"/>
      <c r="T110" s="83"/>
      <c r="U110" s="83"/>
    </row>
    <row r="111" spans="2:21" s="6" customFormat="1" ht="22.5" customHeight="1">
      <c r="B111" s="23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5"/>
      <c r="T111" s="24"/>
      <c r="U111" s="24"/>
    </row>
    <row r="112" spans="2:21" s="6" customFormat="1" ht="30" customHeight="1">
      <c r="B112" s="23"/>
      <c r="C112" s="70" t="s">
        <v>126</v>
      </c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191">
        <f>ROUND($N$113+$N$114+$N$115+$N$116+$N$117+$N$118,0)</f>
        <v>0</v>
      </c>
      <c r="O112" s="188"/>
      <c r="P112" s="188"/>
      <c r="Q112" s="188"/>
      <c r="R112" s="25"/>
      <c r="T112" s="113"/>
      <c r="U112" s="114" t="s">
        <v>44</v>
      </c>
    </row>
    <row r="113" spans="2:62" s="6" customFormat="1" ht="18.75" customHeight="1">
      <c r="B113" s="23"/>
      <c r="C113" s="24"/>
      <c r="D113" s="187" t="s">
        <v>127</v>
      </c>
      <c r="E113" s="188"/>
      <c r="F113" s="188"/>
      <c r="G113" s="188"/>
      <c r="H113" s="188"/>
      <c r="I113" s="24"/>
      <c r="J113" s="24"/>
      <c r="K113" s="24"/>
      <c r="L113" s="24"/>
      <c r="M113" s="24"/>
      <c r="N113" s="189">
        <f>ROUND($N$87*$T$113,0)</f>
        <v>0</v>
      </c>
      <c r="O113" s="188"/>
      <c r="P113" s="188"/>
      <c r="Q113" s="188"/>
      <c r="R113" s="25"/>
      <c r="T113" s="115"/>
      <c r="U113" s="116" t="s">
        <v>45</v>
      </c>
      <c r="AY113" s="6" t="s">
        <v>128</v>
      </c>
      <c r="BE113" s="87">
        <f>IF($U$113="základní",$N$113,0)</f>
        <v>0</v>
      </c>
      <c r="BF113" s="87">
        <f>IF($U$113="snížená",$N$113,0)</f>
        <v>0</v>
      </c>
      <c r="BG113" s="87">
        <f>IF($U$113="zákl. přenesená",$N$113,0)</f>
        <v>0</v>
      </c>
      <c r="BH113" s="87">
        <f>IF($U$113="sníž. přenesená",$N$113,0)</f>
        <v>0</v>
      </c>
      <c r="BI113" s="87">
        <f>IF($U$113="nulová",$N$113,0)</f>
        <v>0</v>
      </c>
      <c r="BJ113" s="6" t="s">
        <v>22</v>
      </c>
    </row>
    <row r="114" spans="2:62" s="6" customFormat="1" ht="18.75" customHeight="1">
      <c r="B114" s="23"/>
      <c r="C114" s="24"/>
      <c r="D114" s="187" t="s">
        <v>129</v>
      </c>
      <c r="E114" s="188"/>
      <c r="F114" s="188"/>
      <c r="G114" s="188"/>
      <c r="H114" s="188"/>
      <c r="I114" s="24"/>
      <c r="J114" s="24"/>
      <c r="K114" s="24"/>
      <c r="L114" s="24"/>
      <c r="M114" s="24"/>
      <c r="N114" s="189">
        <f>ROUND($N$87*$T$114,0)</f>
        <v>0</v>
      </c>
      <c r="O114" s="188"/>
      <c r="P114" s="188"/>
      <c r="Q114" s="188"/>
      <c r="R114" s="25"/>
      <c r="T114" s="115"/>
      <c r="U114" s="116" t="s">
        <v>45</v>
      </c>
      <c r="AY114" s="6" t="s">
        <v>128</v>
      </c>
      <c r="BE114" s="87">
        <f>IF($U$114="základní",$N$114,0)</f>
        <v>0</v>
      </c>
      <c r="BF114" s="87">
        <f>IF($U$114="snížená",$N$114,0)</f>
        <v>0</v>
      </c>
      <c r="BG114" s="87">
        <f>IF($U$114="zákl. přenesená",$N$114,0)</f>
        <v>0</v>
      </c>
      <c r="BH114" s="87">
        <f>IF($U$114="sníž. přenesená",$N$114,0)</f>
        <v>0</v>
      </c>
      <c r="BI114" s="87">
        <f>IF($U$114="nulová",$N$114,0)</f>
        <v>0</v>
      </c>
      <c r="BJ114" s="6" t="s">
        <v>22</v>
      </c>
    </row>
    <row r="115" spans="2:62" s="6" customFormat="1" ht="18.75" customHeight="1">
      <c r="B115" s="23"/>
      <c r="C115" s="24"/>
      <c r="D115" s="187" t="s">
        <v>130</v>
      </c>
      <c r="E115" s="188"/>
      <c r="F115" s="188"/>
      <c r="G115" s="188"/>
      <c r="H115" s="188"/>
      <c r="I115" s="24"/>
      <c r="J115" s="24"/>
      <c r="K115" s="24"/>
      <c r="L115" s="24"/>
      <c r="M115" s="24"/>
      <c r="N115" s="189">
        <f>ROUND($N$87*$T$115,0)</f>
        <v>0</v>
      </c>
      <c r="O115" s="188"/>
      <c r="P115" s="188"/>
      <c r="Q115" s="188"/>
      <c r="R115" s="25"/>
      <c r="T115" s="115"/>
      <c r="U115" s="116" t="s">
        <v>45</v>
      </c>
      <c r="AY115" s="6" t="s">
        <v>128</v>
      </c>
      <c r="BE115" s="87">
        <f>IF($U$115="základní",$N$115,0)</f>
        <v>0</v>
      </c>
      <c r="BF115" s="87">
        <f>IF($U$115="snížená",$N$115,0)</f>
        <v>0</v>
      </c>
      <c r="BG115" s="87">
        <f>IF($U$115="zákl. přenesená",$N$115,0)</f>
        <v>0</v>
      </c>
      <c r="BH115" s="87">
        <f>IF($U$115="sníž. přenesená",$N$115,0)</f>
        <v>0</v>
      </c>
      <c r="BI115" s="87">
        <f>IF($U$115="nulová",$N$115,0)</f>
        <v>0</v>
      </c>
      <c r="BJ115" s="6" t="s">
        <v>22</v>
      </c>
    </row>
    <row r="116" spans="2:62" s="6" customFormat="1" ht="18.75" customHeight="1">
      <c r="B116" s="23"/>
      <c r="C116" s="24"/>
      <c r="D116" s="187" t="s">
        <v>131</v>
      </c>
      <c r="E116" s="188"/>
      <c r="F116" s="188"/>
      <c r="G116" s="188"/>
      <c r="H116" s="188"/>
      <c r="I116" s="24"/>
      <c r="J116" s="24"/>
      <c r="K116" s="24"/>
      <c r="L116" s="24"/>
      <c r="M116" s="24"/>
      <c r="N116" s="189">
        <f>ROUND($N$87*$T$116,0)</f>
        <v>0</v>
      </c>
      <c r="O116" s="188"/>
      <c r="P116" s="188"/>
      <c r="Q116" s="188"/>
      <c r="R116" s="25"/>
      <c r="T116" s="115"/>
      <c r="U116" s="116" t="s">
        <v>45</v>
      </c>
      <c r="AY116" s="6" t="s">
        <v>128</v>
      </c>
      <c r="BE116" s="87">
        <f>IF($U$116="základní",$N$116,0)</f>
        <v>0</v>
      </c>
      <c r="BF116" s="87">
        <f>IF($U$116="snížená",$N$116,0)</f>
        <v>0</v>
      </c>
      <c r="BG116" s="87">
        <f>IF($U$116="zákl. přenesená",$N$116,0)</f>
        <v>0</v>
      </c>
      <c r="BH116" s="87">
        <f>IF($U$116="sníž. přenesená",$N$116,0)</f>
        <v>0</v>
      </c>
      <c r="BI116" s="87">
        <f>IF($U$116="nulová",$N$116,0)</f>
        <v>0</v>
      </c>
      <c r="BJ116" s="6" t="s">
        <v>22</v>
      </c>
    </row>
    <row r="117" spans="2:62" s="6" customFormat="1" ht="18.75" customHeight="1">
      <c r="B117" s="23"/>
      <c r="C117" s="24"/>
      <c r="D117" s="187" t="s">
        <v>132</v>
      </c>
      <c r="E117" s="188"/>
      <c r="F117" s="188"/>
      <c r="G117" s="188"/>
      <c r="H117" s="188"/>
      <c r="I117" s="24"/>
      <c r="J117" s="24"/>
      <c r="K117" s="24"/>
      <c r="L117" s="24"/>
      <c r="M117" s="24"/>
      <c r="N117" s="189">
        <f>ROUND($N$87*$T$117,0)</f>
        <v>0</v>
      </c>
      <c r="O117" s="188"/>
      <c r="P117" s="188"/>
      <c r="Q117" s="188"/>
      <c r="R117" s="25"/>
      <c r="T117" s="115"/>
      <c r="U117" s="116" t="s">
        <v>45</v>
      </c>
      <c r="AY117" s="6" t="s">
        <v>128</v>
      </c>
      <c r="BE117" s="87">
        <f>IF($U$117="základní",$N$117,0)</f>
        <v>0</v>
      </c>
      <c r="BF117" s="87">
        <f>IF($U$117="snížená",$N$117,0)</f>
        <v>0</v>
      </c>
      <c r="BG117" s="87">
        <f>IF($U$117="zákl. přenesená",$N$117,0)</f>
        <v>0</v>
      </c>
      <c r="BH117" s="87">
        <f>IF($U$117="sníž. přenesená",$N$117,0)</f>
        <v>0</v>
      </c>
      <c r="BI117" s="87">
        <f>IF($U$117="nulová",$N$117,0)</f>
        <v>0</v>
      </c>
      <c r="BJ117" s="6" t="s">
        <v>22</v>
      </c>
    </row>
    <row r="118" spans="2:62" s="6" customFormat="1" ht="18.75" customHeight="1">
      <c r="B118" s="23"/>
      <c r="C118" s="24"/>
      <c r="D118" s="83" t="s">
        <v>133</v>
      </c>
      <c r="E118" s="24"/>
      <c r="F118" s="24"/>
      <c r="G118" s="24"/>
      <c r="H118" s="24"/>
      <c r="I118" s="24"/>
      <c r="J118" s="24"/>
      <c r="K118" s="24"/>
      <c r="L118" s="24"/>
      <c r="M118" s="24"/>
      <c r="N118" s="189">
        <f>ROUND($N$87*$T$118,0)</f>
        <v>0</v>
      </c>
      <c r="O118" s="188"/>
      <c r="P118" s="188"/>
      <c r="Q118" s="188"/>
      <c r="R118" s="25"/>
      <c r="T118" s="117"/>
      <c r="U118" s="118" t="s">
        <v>45</v>
      </c>
      <c r="AY118" s="6" t="s">
        <v>134</v>
      </c>
      <c r="BE118" s="87">
        <f>IF($U$118="základní",$N$118,0)</f>
        <v>0</v>
      </c>
      <c r="BF118" s="87">
        <f>IF($U$118="snížená",$N$118,0)</f>
        <v>0</v>
      </c>
      <c r="BG118" s="87">
        <f>IF($U$118="zákl. přenesená",$N$118,0)</f>
        <v>0</v>
      </c>
      <c r="BH118" s="87">
        <f>IF($U$118="sníž. přenesená",$N$118,0)</f>
        <v>0</v>
      </c>
      <c r="BI118" s="87">
        <f>IF($U$118="nulová",$N$118,0)</f>
        <v>0</v>
      </c>
      <c r="BJ118" s="6" t="s">
        <v>22</v>
      </c>
    </row>
    <row r="119" spans="2:21" s="6" customFormat="1" ht="14.25" customHeight="1">
      <c r="B119" s="23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5"/>
      <c r="T119" s="24"/>
      <c r="U119" s="24"/>
    </row>
    <row r="120" spans="2:21" s="6" customFormat="1" ht="30" customHeight="1">
      <c r="B120" s="23"/>
      <c r="C120" s="94" t="s">
        <v>93</v>
      </c>
      <c r="D120" s="33"/>
      <c r="E120" s="33"/>
      <c r="F120" s="33"/>
      <c r="G120" s="33"/>
      <c r="H120" s="33"/>
      <c r="I120" s="33"/>
      <c r="J120" s="33"/>
      <c r="K120" s="33"/>
      <c r="L120" s="183">
        <f>ROUND(SUM($N$87+$N$112),0)</f>
        <v>0</v>
      </c>
      <c r="M120" s="184"/>
      <c r="N120" s="184"/>
      <c r="O120" s="184"/>
      <c r="P120" s="184"/>
      <c r="Q120" s="184"/>
      <c r="R120" s="25"/>
      <c r="T120" s="24"/>
      <c r="U120" s="24"/>
    </row>
    <row r="121" spans="2:21" s="6" customFormat="1" ht="7.5" customHeight="1"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8"/>
      <c r="T121" s="24"/>
      <c r="U121" s="24"/>
    </row>
    <row r="125" spans="2:18" s="6" customFormat="1" ht="7.5" customHeight="1">
      <c r="B125" s="49"/>
      <c r="C125" s="50"/>
      <c r="D125" s="50"/>
      <c r="E125" s="50"/>
      <c r="F125" s="50"/>
      <c r="G125" s="50"/>
      <c r="H125" s="50"/>
      <c r="I125" s="50"/>
      <c r="J125" s="50"/>
      <c r="K125" s="50"/>
      <c r="L125" s="50"/>
      <c r="M125" s="50"/>
      <c r="N125" s="50"/>
      <c r="O125" s="50"/>
      <c r="P125" s="50"/>
      <c r="Q125" s="50"/>
      <c r="R125" s="51"/>
    </row>
    <row r="126" spans="2:18" s="6" customFormat="1" ht="37.5" customHeight="1">
      <c r="B126" s="23"/>
      <c r="C126" s="214" t="s">
        <v>135</v>
      </c>
      <c r="D126" s="188"/>
      <c r="E126" s="188"/>
      <c r="F126" s="188"/>
      <c r="G126" s="188"/>
      <c r="H126" s="188"/>
      <c r="I126" s="188"/>
      <c r="J126" s="188"/>
      <c r="K126" s="188"/>
      <c r="L126" s="188"/>
      <c r="M126" s="188"/>
      <c r="N126" s="188"/>
      <c r="O126" s="188"/>
      <c r="P126" s="188"/>
      <c r="Q126" s="188"/>
      <c r="R126" s="25"/>
    </row>
    <row r="127" spans="2:18" s="6" customFormat="1" ht="7.5" customHeight="1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2:18" s="6" customFormat="1" ht="37.5" customHeight="1">
      <c r="B128" s="23"/>
      <c r="C128" s="57" t="s">
        <v>17</v>
      </c>
      <c r="D128" s="24"/>
      <c r="E128" s="24"/>
      <c r="F128" s="197" t="str">
        <f>$F$6</f>
        <v>REKONSTRUKCE SOCIÁL.ZAŘÍZENÍ V ZŠ PŘÍŠOVICE</v>
      </c>
      <c r="G128" s="188"/>
      <c r="H128" s="188"/>
      <c r="I128" s="188"/>
      <c r="J128" s="188"/>
      <c r="K128" s="188"/>
      <c r="L128" s="188"/>
      <c r="M128" s="188"/>
      <c r="N128" s="188"/>
      <c r="O128" s="188"/>
      <c r="P128" s="188"/>
      <c r="Q128" s="24"/>
      <c r="R128" s="25"/>
    </row>
    <row r="129" spans="2:18" s="6" customFormat="1" ht="7.5" customHeight="1">
      <c r="B129" s="23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5"/>
    </row>
    <row r="130" spans="2:18" s="6" customFormat="1" ht="18.75" customHeight="1">
      <c r="B130" s="23"/>
      <c r="C130" s="18" t="s">
        <v>23</v>
      </c>
      <c r="D130" s="24"/>
      <c r="E130" s="24"/>
      <c r="F130" s="16" t="str">
        <f>$F$8</f>
        <v>PŘÍŠOVICE</v>
      </c>
      <c r="G130" s="24"/>
      <c r="H130" s="24"/>
      <c r="I130" s="24"/>
      <c r="J130" s="24"/>
      <c r="K130" s="18" t="s">
        <v>25</v>
      </c>
      <c r="L130" s="24"/>
      <c r="M130" s="246" t="str">
        <f>IF($O$8="","",$O$8)</f>
        <v>29.03.2015</v>
      </c>
      <c r="N130" s="188"/>
      <c r="O130" s="188"/>
      <c r="P130" s="188"/>
      <c r="Q130" s="24"/>
      <c r="R130" s="25"/>
    </row>
    <row r="131" spans="2:18" s="6" customFormat="1" ht="7.5" customHeight="1">
      <c r="B131" s="23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5"/>
    </row>
    <row r="132" spans="2:18" s="6" customFormat="1" ht="15.75" customHeight="1">
      <c r="B132" s="23"/>
      <c r="C132" s="18" t="s">
        <v>29</v>
      </c>
      <c r="D132" s="24"/>
      <c r="E132" s="24"/>
      <c r="F132" s="16" t="str">
        <f>$E$11</f>
        <v>OBEC PŘÍŠOVICE</v>
      </c>
      <c r="G132" s="24"/>
      <c r="H132" s="24"/>
      <c r="I132" s="24"/>
      <c r="J132" s="24"/>
      <c r="K132" s="18" t="s">
        <v>35</v>
      </c>
      <c r="L132" s="24"/>
      <c r="M132" s="199" t="str">
        <f>$E$17</f>
        <v>ING.PAVEL MAREK - TURNOV</v>
      </c>
      <c r="N132" s="188"/>
      <c r="O132" s="188"/>
      <c r="P132" s="188"/>
      <c r="Q132" s="188"/>
      <c r="R132" s="25"/>
    </row>
    <row r="133" spans="2:18" s="6" customFormat="1" ht="15" customHeight="1">
      <c r="B133" s="23"/>
      <c r="C133" s="18" t="s">
        <v>33</v>
      </c>
      <c r="D133" s="24"/>
      <c r="E133" s="24"/>
      <c r="F133" s="16" t="str">
        <f>IF($E$14="","",$E$14)</f>
        <v>Vyplň údaj</v>
      </c>
      <c r="G133" s="24"/>
      <c r="H133" s="24"/>
      <c r="I133" s="24"/>
      <c r="J133" s="24"/>
      <c r="K133" s="18" t="s">
        <v>38</v>
      </c>
      <c r="L133" s="24"/>
      <c r="M133" s="199" t="str">
        <f>$E$20</f>
        <v>JANA VYDROVÁ</v>
      </c>
      <c r="N133" s="188"/>
      <c r="O133" s="188"/>
      <c r="P133" s="188"/>
      <c r="Q133" s="188"/>
      <c r="R133" s="25"/>
    </row>
    <row r="134" spans="2:18" s="6" customFormat="1" ht="11.25" customHeight="1">
      <c r="B134" s="23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5"/>
    </row>
    <row r="135" spans="2:27" s="119" customFormat="1" ht="30" customHeight="1">
      <c r="B135" s="120"/>
      <c r="C135" s="121" t="s">
        <v>136</v>
      </c>
      <c r="D135" s="122" t="s">
        <v>137</v>
      </c>
      <c r="E135" s="122" t="s">
        <v>62</v>
      </c>
      <c r="F135" s="247" t="s">
        <v>138</v>
      </c>
      <c r="G135" s="248"/>
      <c r="H135" s="248"/>
      <c r="I135" s="248"/>
      <c r="J135" s="122" t="s">
        <v>139</v>
      </c>
      <c r="K135" s="122" t="s">
        <v>140</v>
      </c>
      <c r="L135" s="247" t="s">
        <v>141</v>
      </c>
      <c r="M135" s="248"/>
      <c r="N135" s="247" t="s">
        <v>142</v>
      </c>
      <c r="O135" s="248"/>
      <c r="P135" s="248"/>
      <c r="Q135" s="249"/>
      <c r="R135" s="123"/>
      <c r="T135" s="65" t="s">
        <v>143</v>
      </c>
      <c r="U135" s="66" t="s">
        <v>44</v>
      </c>
      <c r="V135" s="66" t="s">
        <v>144</v>
      </c>
      <c r="W135" s="66" t="s">
        <v>145</v>
      </c>
      <c r="X135" s="66" t="s">
        <v>146</v>
      </c>
      <c r="Y135" s="66" t="s">
        <v>147</v>
      </c>
      <c r="Z135" s="66" t="s">
        <v>148</v>
      </c>
      <c r="AA135" s="67" t="s">
        <v>149</v>
      </c>
    </row>
    <row r="136" spans="2:63" s="6" customFormat="1" ht="30" customHeight="1">
      <c r="B136" s="23"/>
      <c r="C136" s="70" t="s">
        <v>97</v>
      </c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33">
        <f>$BK$136</f>
        <v>0</v>
      </c>
      <c r="O136" s="188"/>
      <c r="P136" s="188"/>
      <c r="Q136" s="188"/>
      <c r="R136" s="25"/>
      <c r="T136" s="69"/>
      <c r="U136" s="38"/>
      <c r="V136" s="38"/>
      <c r="W136" s="124">
        <f>$W$137+$W$587+$W$825+$W$843</f>
        <v>0</v>
      </c>
      <c r="X136" s="38"/>
      <c r="Y136" s="124">
        <f>$Y$137+$Y$587+$Y$825+$Y$843</f>
        <v>78.44130854</v>
      </c>
      <c r="Z136" s="38"/>
      <c r="AA136" s="125">
        <f>$AA$137+$AA$587+$AA$825+$AA$843</f>
        <v>68.74084742</v>
      </c>
      <c r="AT136" s="6" t="s">
        <v>79</v>
      </c>
      <c r="AU136" s="6" t="s">
        <v>102</v>
      </c>
      <c r="BK136" s="126">
        <f>$BK$137+$BK$587+$BK$825+$BK$843</f>
        <v>0</v>
      </c>
    </row>
    <row r="137" spans="2:63" s="127" customFormat="1" ht="37.5" customHeight="1">
      <c r="B137" s="128"/>
      <c r="C137" s="129"/>
      <c r="D137" s="130" t="s">
        <v>103</v>
      </c>
      <c r="E137" s="130"/>
      <c r="F137" s="130"/>
      <c r="G137" s="130"/>
      <c r="H137" s="130"/>
      <c r="I137" s="130"/>
      <c r="J137" s="130"/>
      <c r="K137" s="130"/>
      <c r="L137" s="130"/>
      <c r="M137" s="130"/>
      <c r="N137" s="225">
        <f>$BK$137</f>
        <v>0</v>
      </c>
      <c r="O137" s="228"/>
      <c r="P137" s="228"/>
      <c r="Q137" s="228"/>
      <c r="R137" s="131"/>
      <c r="T137" s="132"/>
      <c r="U137" s="129"/>
      <c r="V137" s="129"/>
      <c r="W137" s="133">
        <f>$W$138+$W$193+$W$415+$W$418+$W$433+$W$584</f>
        <v>0</v>
      </c>
      <c r="X137" s="129"/>
      <c r="Y137" s="133">
        <f>$Y$138+$Y$193+$Y$415+$Y$418+$Y$433+$Y$584</f>
        <v>68.80639101</v>
      </c>
      <c r="Z137" s="129"/>
      <c r="AA137" s="134">
        <f>$AA$138+$AA$193+$AA$415+$AA$418+$AA$433+$AA$584</f>
        <v>68.410889</v>
      </c>
      <c r="AR137" s="135" t="s">
        <v>22</v>
      </c>
      <c r="AT137" s="135" t="s">
        <v>79</v>
      </c>
      <c r="AU137" s="135" t="s">
        <v>80</v>
      </c>
      <c r="AY137" s="135" t="s">
        <v>150</v>
      </c>
      <c r="BK137" s="136">
        <f>$BK$138+$BK$193+$BK$415+$BK$418+$BK$433+$BK$584</f>
        <v>0</v>
      </c>
    </row>
    <row r="138" spans="2:63" s="127" customFormat="1" ht="21" customHeight="1">
      <c r="B138" s="128"/>
      <c r="C138" s="129"/>
      <c r="D138" s="137" t="s">
        <v>104</v>
      </c>
      <c r="E138" s="137"/>
      <c r="F138" s="137"/>
      <c r="G138" s="137"/>
      <c r="H138" s="137"/>
      <c r="I138" s="137"/>
      <c r="J138" s="137"/>
      <c r="K138" s="137"/>
      <c r="L138" s="137"/>
      <c r="M138" s="137"/>
      <c r="N138" s="227">
        <f>$BK$138</f>
        <v>0</v>
      </c>
      <c r="O138" s="228"/>
      <c r="P138" s="228"/>
      <c r="Q138" s="228"/>
      <c r="R138" s="131"/>
      <c r="T138" s="132"/>
      <c r="U138" s="129"/>
      <c r="V138" s="129"/>
      <c r="W138" s="133">
        <f>SUM($W$139:$W$192)</f>
        <v>0</v>
      </c>
      <c r="X138" s="129"/>
      <c r="Y138" s="133">
        <f>SUM($Y$139:$Y$192)</f>
        <v>12.631221</v>
      </c>
      <c r="Z138" s="129"/>
      <c r="AA138" s="134">
        <f>SUM($AA$139:$AA$192)</f>
        <v>0</v>
      </c>
      <c r="AR138" s="135" t="s">
        <v>22</v>
      </c>
      <c r="AT138" s="135" t="s">
        <v>79</v>
      </c>
      <c r="AU138" s="135" t="s">
        <v>22</v>
      </c>
      <c r="AY138" s="135" t="s">
        <v>150</v>
      </c>
      <c r="BK138" s="136">
        <f>SUM($BK$139:$BK$192)</f>
        <v>0</v>
      </c>
    </row>
    <row r="139" spans="2:65" s="6" customFormat="1" ht="27" customHeight="1">
      <c r="B139" s="23"/>
      <c r="C139" s="138" t="s">
        <v>22</v>
      </c>
      <c r="D139" s="138" t="s">
        <v>151</v>
      </c>
      <c r="E139" s="139" t="s">
        <v>152</v>
      </c>
      <c r="F139" s="229" t="s">
        <v>153</v>
      </c>
      <c r="G139" s="230"/>
      <c r="H139" s="230"/>
      <c r="I139" s="230"/>
      <c r="J139" s="140" t="s">
        <v>154</v>
      </c>
      <c r="K139" s="141">
        <v>1</v>
      </c>
      <c r="L139" s="231">
        <v>0</v>
      </c>
      <c r="M139" s="230"/>
      <c r="N139" s="232">
        <f>ROUND($L$139*$K$139,2)</f>
        <v>0</v>
      </c>
      <c r="O139" s="230"/>
      <c r="P139" s="230"/>
      <c r="Q139" s="230"/>
      <c r="R139" s="25"/>
      <c r="T139" s="142"/>
      <c r="U139" s="31" t="s">
        <v>45</v>
      </c>
      <c r="V139" s="24"/>
      <c r="W139" s="143">
        <f>$V$139*$K$139</f>
        <v>0</v>
      </c>
      <c r="X139" s="143">
        <v>0.02127</v>
      </c>
      <c r="Y139" s="143">
        <f>$X$139*$K$139</f>
        <v>0.02127</v>
      </c>
      <c r="Z139" s="143">
        <v>0</v>
      </c>
      <c r="AA139" s="144">
        <f>$Z$139*$K$139</f>
        <v>0</v>
      </c>
      <c r="AR139" s="6" t="s">
        <v>155</v>
      </c>
      <c r="AT139" s="6" t="s">
        <v>151</v>
      </c>
      <c r="AU139" s="6" t="s">
        <v>95</v>
      </c>
      <c r="AY139" s="6" t="s">
        <v>150</v>
      </c>
      <c r="BE139" s="87">
        <f>IF($U$139="základní",$N$139,0)</f>
        <v>0</v>
      </c>
      <c r="BF139" s="87">
        <f>IF($U$139="snížená",$N$139,0)</f>
        <v>0</v>
      </c>
      <c r="BG139" s="87">
        <f>IF($U$139="zákl. přenesená",$N$139,0)</f>
        <v>0</v>
      </c>
      <c r="BH139" s="87">
        <f>IF($U$139="sníž. přenesená",$N$139,0)</f>
        <v>0</v>
      </c>
      <c r="BI139" s="87">
        <f>IF($U$139="nulová",$N$139,0)</f>
        <v>0</v>
      </c>
      <c r="BJ139" s="6" t="s">
        <v>22</v>
      </c>
      <c r="BK139" s="87">
        <f>ROUND($L$139*$K$139,2)</f>
        <v>0</v>
      </c>
      <c r="BL139" s="6" t="s">
        <v>155</v>
      </c>
      <c r="BM139" s="6" t="s">
        <v>156</v>
      </c>
    </row>
    <row r="140" spans="2:65" s="6" customFormat="1" ht="39" customHeight="1">
      <c r="B140" s="23"/>
      <c r="C140" s="138" t="s">
        <v>95</v>
      </c>
      <c r="D140" s="138" t="s">
        <v>151</v>
      </c>
      <c r="E140" s="139" t="s">
        <v>157</v>
      </c>
      <c r="F140" s="229" t="s">
        <v>158</v>
      </c>
      <c r="G140" s="230"/>
      <c r="H140" s="230"/>
      <c r="I140" s="230"/>
      <c r="J140" s="140" t="s">
        <v>154</v>
      </c>
      <c r="K140" s="141">
        <v>2</v>
      </c>
      <c r="L140" s="231">
        <v>0</v>
      </c>
      <c r="M140" s="230"/>
      <c r="N140" s="232">
        <f>ROUND($L$140*$K$140,2)</f>
        <v>0</v>
      </c>
      <c r="O140" s="230"/>
      <c r="P140" s="230"/>
      <c r="Q140" s="230"/>
      <c r="R140" s="25"/>
      <c r="T140" s="142"/>
      <c r="U140" s="31" t="s">
        <v>45</v>
      </c>
      <c r="V140" s="24"/>
      <c r="W140" s="143">
        <f>$V$140*$K$140</f>
        <v>0</v>
      </c>
      <c r="X140" s="143">
        <v>0.02684</v>
      </c>
      <c r="Y140" s="143">
        <f>$X$140*$K$140</f>
        <v>0.05368</v>
      </c>
      <c r="Z140" s="143">
        <v>0</v>
      </c>
      <c r="AA140" s="144">
        <f>$Z$140*$K$140</f>
        <v>0</v>
      </c>
      <c r="AR140" s="6" t="s">
        <v>155</v>
      </c>
      <c r="AT140" s="6" t="s">
        <v>151</v>
      </c>
      <c r="AU140" s="6" t="s">
        <v>95</v>
      </c>
      <c r="AY140" s="6" t="s">
        <v>150</v>
      </c>
      <c r="BE140" s="87">
        <f>IF($U$140="základní",$N$140,0)</f>
        <v>0</v>
      </c>
      <c r="BF140" s="87">
        <f>IF($U$140="snížená",$N$140,0)</f>
        <v>0</v>
      </c>
      <c r="BG140" s="87">
        <f>IF($U$140="zákl. přenesená",$N$140,0)</f>
        <v>0</v>
      </c>
      <c r="BH140" s="87">
        <f>IF($U$140="sníž. přenesená",$N$140,0)</f>
        <v>0</v>
      </c>
      <c r="BI140" s="87">
        <f>IF($U$140="nulová",$N$140,0)</f>
        <v>0</v>
      </c>
      <c r="BJ140" s="6" t="s">
        <v>22</v>
      </c>
      <c r="BK140" s="87">
        <f>ROUND($L$140*$K$140,2)</f>
        <v>0</v>
      </c>
      <c r="BL140" s="6" t="s">
        <v>155</v>
      </c>
      <c r="BM140" s="6" t="s">
        <v>159</v>
      </c>
    </row>
    <row r="141" spans="2:65" s="6" customFormat="1" ht="39" customHeight="1">
      <c r="B141" s="23"/>
      <c r="C141" s="138" t="s">
        <v>160</v>
      </c>
      <c r="D141" s="138" t="s">
        <v>151</v>
      </c>
      <c r="E141" s="139" t="s">
        <v>161</v>
      </c>
      <c r="F141" s="229" t="s">
        <v>162</v>
      </c>
      <c r="G141" s="230"/>
      <c r="H141" s="230"/>
      <c r="I141" s="230"/>
      <c r="J141" s="140" t="s">
        <v>163</v>
      </c>
      <c r="K141" s="141">
        <v>51.32</v>
      </c>
      <c r="L141" s="231">
        <v>0</v>
      </c>
      <c r="M141" s="230"/>
      <c r="N141" s="232">
        <f>ROUND($L$141*$K$141,2)</f>
        <v>0</v>
      </c>
      <c r="O141" s="230"/>
      <c r="P141" s="230"/>
      <c r="Q141" s="230"/>
      <c r="R141" s="25"/>
      <c r="T141" s="142"/>
      <c r="U141" s="31" t="s">
        <v>45</v>
      </c>
      <c r="V141" s="24"/>
      <c r="W141" s="143">
        <f>$V$141*$K$141</f>
        <v>0</v>
      </c>
      <c r="X141" s="143">
        <v>0.04017</v>
      </c>
      <c r="Y141" s="143">
        <f>$X$141*$K$141</f>
        <v>2.0615243999999997</v>
      </c>
      <c r="Z141" s="143">
        <v>0</v>
      </c>
      <c r="AA141" s="144">
        <f>$Z$141*$K$141</f>
        <v>0</v>
      </c>
      <c r="AR141" s="6" t="s">
        <v>155</v>
      </c>
      <c r="AT141" s="6" t="s">
        <v>151</v>
      </c>
      <c r="AU141" s="6" t="s">
        <v>95</v>
      </c>
      <c r="AY141" s="6" t="s">
        <v>150</v>
      </c>
      <c r="BE141" s="87">
        <f>IF($U$141="základní",$N$141,0)</f>
        <v>0</v>
      </c>
      <c r="BF141" s="87">
        <f>IF($U$141="snížená",$N$141,0)</f>
        <v>0</v>
      </c>
      <c r="BG141" s="87">
        <f>IF($U$141="zákl. přenesená",$N$141,0)</f>
        <v>0</v>
      </c>
      <c r="BH141" s="87">
        <f>IF($U$141="sníž. přenesená",$N$141,0)</f>
        <v>0</v>
      </c>
      <c r="BI141" s="87">
        <f>IF($U$141="nulová",$N$141,0)</f>
        <v>0</v>
      </c>
      <c r="BJ141" s="6" t="s">
        <v>22</v>
      </c>
      <c r="BK141" s="87">
        <f>ROUND($L$141*$K$141,2)</f>
        <v>0</v>
      </c>
      <c r="BL141" s="6" t="s">
        <v>155</v>
      </c>
      <c r="BM141" s="6" t="s">
        <v>164</v>
      </c>
    </row>
    <row r="142" spans="2:51" s="6" customFormat="1" ht="18.75" customHeight="1">
      <c r="B142" s="145"/>
      <c r="C142" s="146"/>
      <c r="D142" s="146"/>
      <c r="E142" s="146"/>
      <c r="F142" s="238" t="s">
        <v>165</v>
      </c>
      <c r="G142" s="239"/>
      <c r="H142" s="239"/>
      <c r="I142" s="239"/>
      <c r="J142" s="146"/>
      <c r="K142" s="146"/>
      <c r="L142" s="146"/>
      <c r="M142" s="146"/>
      <c r="N142" s="146"/>
      <c r="O142" s="146"/>
      <c r="P142" s="146"/>
      <c r="Q142" s="146"/>
      <c r="R142" s="147"/>
      <c r="T142" s="148"/>
      <c r="U142" s="146"/>
      <c r="V142" s="146"/>
      <c r="W142" s="146"/>
      <c r="X142" s="146"/>
      <c r="Y142" s="146"/>
      <c r="Z142" s="146"/>
      <c r="AA142" s="149"/>
      <c r="AT142" s="150" t="s">
        <v>166</v>
      </c>
      <c r="AU142" s="150" t="s">
        <v>95</v>
      </c>
      <c r="AV142" s="150" t="s">
        <v>22</v>
      </c>
      <c r="AW142" s="150" t="s">
        <v>102</v>
      </c>
      <c r="AX142" s="150" t="s">
        <v>80</v>
      </c>
      <c r="AY142" s="150" t="s">
        <v>150</v>
      </c>
    </row>
    <row r="143" spans="2:51" s="6" customFormat="1" ht="18.75" customHeight="1">
      <c r="B143" s="151"/>
      <c r="C143" s="152"/>
      <c r="D143" s="152"/>
      <c r="E143" s="152"/>
      <c r="F143" s="240" t="s">
        <v>167</v>
      </c>
      <c r="G143" s="241"/>
      <c r="H143" s="241"/>
      <c r="I143" s="241"/>
      <c r="J143" s="152"/>
      <c r="K143" s="153">
        <v>6.698</v>
      </c>
      <c r="L143" s="152"/>
      <c r="M143" s="152"/>
      <c r="N143" s="152"/>
      <c r="O143" s="152"/>
      <c r="P143" s="152"/>
      <c r="Q143" s="152"/>
      <c r="R143" s="154"/>
      <c r="T143" s="155"/>
      <c r="U143" s="152"/>
      <c r="V143" s="152"/>
      <c r="W143" s="152"/>
      <c r="X143" s="152"/>
      <c r="Y143" s="152"/>
      <c r="Z143" s="152"/>
      <c r="AA143" s="156"/>
      <c r="AT143" s="157" t="s">
        <v>166</v>
      </c>
      <c r="AU143" s="157" t="s">
        <v>95</v>
      </c>
      <c r="AV143" s="157" t="s">
        <v>95</v>
      </c>
      <c r="AW143" s="157" t="s">
        <v>102</v>
      </c>
      <c r="AX143" s="157" t="s">
        <v>80</v>
      </c>
      <c r="AY143" s="157" t="s">
        <v>150</v>
      </c>
    </row>
    <row r="144" spans="2:51" s="6" customFormat="1" ht="18.75" customHeight="1">
      <c r="B144" s="151"/>
      <c r="C144" s="152"/>
      <c r="D144" s="152"/>
      <c r="E144" s="152"/>
      <c r="F144" s="240" t="s">
        <v>168</v>
      </c>
      <c r="G144" s="241"/>
      <c r="H144" s="241"/>
      <c r="I144" s="241"/>
      <c r="J144" s="152"/>
      <c r="K144" s="153">
        <v>7.403</v>
      </c>
      <c r="L144" s="152"/>
      <c r="M144" s="152"/>
      <c r="N144" s="152"/>
      <c r="O144" s="152"/>
      <c r="P144" s="152"/>
      <c r="Q144" s="152"/>
      <c r="R144" s="154"/>
      <c r="T144" s="155"/>
      <c r="U144" s="152"/>
      <c r="V144" s="152"/>
      <c r="W144" s="152"/>
      <c r="X144" s="152"/>
      <c r="Y144" s="152"/>
      <c r="Z144" s="152"/>
      <c r="AA144" s="156"/>
      <c r="AT144" s="157" t="s">
        <v>166</v>
      </c>
      <c r="AU144" s="157" t="s">
        <v>95</v>
      </c>
      <c r="AV144" s="157" t="s">
        <v>95</v>
      </c>
      <c r="AW144" s="157" t="s">
        <v>102</v>
      </c>
      <c r="AX144" s="157" t="s">
        <v>80</v>
      </c>
      <c r="AY144" s="157" t="s">
        <v>150</v>
      </c>
    </row>
    <row r="145" spans="2:51" s="6" customFormat="1" ht="18.75" customHeight="1">
      <c r="B145" s="151"/>
      <c r="C145" s="152"/>
      <c r="D145" s="152"/>
      <c r="E145" s="152"/>
      <c r="F145" s="240" t="s">
        <v>169</v>
      </c>
      <c r="G145" s="241"/>
      <c r="H145" s="241"/>
      <c r="I145" s="241"/>
      <c r="J145" s="152"/>
      <c r="K145" s="153">
        <v>20.978</v>
      </c>
      <c r="L145" s="152"/>
      <c r="M145" s="152"/>
      <c r="N145" s="152"/>
      <c r="O145" s="152"/>
      <c r="P145" s="152"/>
      <c r="Q145" s="152"/>
      <c r="R145" s="154"/>
      <c r="T145" s="155"/>
      <c r="U145" s="152"/>
      <c r="V145" s="152"/>
      <c r="W145" s="152"/>
      <c r="X145" s="152"/>
      <c r="Y145" s="152"/>
      <c r="Z145" s="152"/>
      <c r="AA145" s="156"/>
      <c r="AT145" s="157" t="s">
        <v>166</v>
      </c>
      <c r="AU145" s="157" t="s">
        <v>95</v>
      </c>
      <c r="AV145" s="157" t="s">
        <v>95</v>
      </c>
      <c r="AW145" s="157" t="s">
        <v>102</v>
      </c>
      <c r="AX145" s="157" t="s">
        <v>80</v>
      </c>
      <c r="AY145" s="157" t="s">
        <v>150</v>
      </c>
    </row>
    <row r="146" spans="2:51" s="6" customFormat="1" ht="18.75" customHeight="1">
      <c r="B146" s="145"/>
      <c r="C146" s="146"/>
      <c r="D146" s="146"/>
      <c r="E146" s="146"/>
      <c r="F146" s="238" t="s">
        <v>170</v>
      </c>
      <c r="G146" s="239"/>
      <c r="H146" s="239"/>
      <c r="I146" s="239"/>
      <c r="J146" s="146"/>
      <c r="K146" s="146"/>
      <c r="L146" s="146"/>
      <c r="M146" s="146"/>
      <c r="N146" s="146"/>
      <c r="O146" s="146"/>
      <c r="P146" s="146"/>
      <c r="Q146" s="146"/>
      <c r="R146" s="147"/>
      <c r="T146" s="148"/>
      <c r="U146" s="146"/>
      <c r="V146" s="146"/>
      <c r="W146" s="146"/>
      <c r="X146" s="146"/>
      <c r="Y146" s="146"/>
      <c r="Z146" s="146"/>
      <c r="AA146" s="149"/>
      <c r="AT146" s="150" t="s">
        <v>166</v>
      </c>
      <c r="AU146" s="150" t="s">
        <v>95</v>
      </c>
      <c r="AV146" s="150" t="s">
        <v>22</v>
      </c>
      <c r="AW146" s="150" t="s">
        <v>102</v>
      </c>
      <c r="AX146" s="150" t="s">
        <v>80</v>
      </c>
      <c r="AY146" s="150" t="s">
        <v>150</v>
      </c>
    </row>
    <row r="147" spans="2:51" s="6" customFormat="1" ht="18.75" customHeight="1">
      <c r="B147" s="151"/>
      <c r="C147" s="152"/>
      <c r="D147" s="152"/>
      <c r="E147" s="152"/>
      <c r="F147" s="240" t="s">
        <v>171</v>
      </c>
      <c r="G147" s="241"/>
      <c r="H147" s="241"/>
      <c r="I147" s="241"/>
      <c r="J147" s="152"/>
      <c r="K147" s="153">
        <v>-5.91</v>
      </c>
      <c r="L147" s="152"/>
      <c r="M147" s="152"/>
      <c r="N147" s="152"/>
      <c r="O147" s="152"/>
      <c r="P147" s="152"/>
      <c r="Q147" s="152"/>
      <c r="R147" s="154"/>
      <c r="T147" s="155"/>
      <c r="U147" s="152"/>
      <c r="V147" s="152"/>
      <c r="W147" s="152"/>
      <c r="X147" s="152"/>
      <c r="Y147" s="152"/>
      <c r="Z147" s="152"/>
      <c r="AA147" s="156"/>
      <c r="AT147" s="157" t="s">
        <v>166</v>
      </c>
      <c r="AU147" s="157" t="s">
        <v>95</v>
      </c>
      <c r="AV147" s="157" t="s">
        <v>95</v>
      </c>
      <c r="AW147" s="157" t="s">
        <v>102</v>
      </c>
      <c r="AX147" s="157" t="s">
        <v>80</v>
      </c>
      <c r="AY147" s="157" t="s">
        <v>150</v>
      </c>
    </row>
    <row r="148" spans="2:51" s="6" customFormat="1" ht="18.75" customHeight="1">
      <c r="B148" s="151"/>
      <c r="C148" s="152"/>
      <c r="D148" s="152"/>
      <c r="E148" s="152"/>
      <c r="F148" s="240" t="s">
        <v>172</v>
      </c>
      <c r="G148" s="241"/>
      <c r="H148" s="241"/>
      <c r="I148" s="241"/>
      <c r="J148" s="152"/>
      <c r="K148" s="153">
        <v>-1.379</v>
      </c>
      <c r="L148" s="152"/>
      <c r="M148" s="152"/>
      <c r="N148" s="152"/>
      <c r="O148" s="152"/>
      <c r="P148" s="152"/>
      <c r="Q148" s="152"/>
      <c r="R148" s="154"/>
      <c r="T148" s="155"/>
      <c r="U148" s="152"/>
      <c r="V148" s="152"/>
      <c r="W148" s="152"/>
      <c r="X148" s="152"/>
      <c r="Y148" s="152"/>
      <c r="Z148" s="152"/>
      <c r="AA148" s="156"/>
      <c r="AT148" s="157" t="s">
        <v>166</v>
      </c>
      <c r="AU148" s="157" t="s">
        <v>95</v>
      </c>
      <c r="AV148" s="157" t="s">
        <v>95</v>
      </c>
      <c r="AW148" s="157" t="s">
        <v>102</v>
      </c>
      <c r="AX148" s="157" t="s">
        <v>80</v>
      </c>
      <c r="AY148" s="157" t="s">
        <v>150</v>
      </c>
    </row>
    <row r="149" spans="2:51" s="6" customFormat="1" ht="18.75" customHeight="1">
      <c r="B149" s="158"/>
      <c r="C149" s="159"/>
      <c r="D149" s="159"/>
      <c r="E149" s="159"/>
      <c r="F149" s="244" t="s">
        <v>173</v>
      </c>
      <c r="G149" s="245"/>
      <c r="H149" s="245"/>
      <c r="I149" s="245"/>
      <c r="J149" s="159"/>
      <c r="K149" s="160">
        <v>27.79</v>
      </c>
      <c r="L149" s="159"/>
      <c r="M149" s="159"/>
      <c r="N149" s="159"/>
      <c r="O149" s="159"/>
      <c r="P149" s="159"/>
      <c r="Q149" s="159"/>
      <c r="R149" s="161"/>
      <c r="T149" s="162"/>
      <c r="U149" s="159"/>
      <c r="V149" s="159"/>
      <c r="W149" s="159"/>
      <c r="X149" s="159"/>
      <c r="Y149" s="159"/>
      <c r="Z149" s="159"/>
      <c r="AA149" s="163"/>
      <c r="AT149" s="164" t="s">
        <v>166</v>
      </c>
      <c r="AU149" s="164" t="s">
        <v>95</v>
      </c>
      <c r="AV149" s="164" t="s">
        <v>160</v>
      </c>
      <c r="AW149" s="164" t="s">
        <v>102</v>
      </c>
      <c r="AX149" s="164" t="s">
        <v>80</v>
      </c>
      <c r="AY149" s="164" t="s">
        <v>150</v>
      </c>
    </row>
    <row r="150" spans="2:51" s="6" customFormat="1" ht="18.75" customHeight="1">
      <c r="B150" s="145"/>
      <c r="C150" s="146"/>
      <c r="D150" s="146"/>
      <c r="E150" s="146"/>
      <c r="F150" s="238" t="s">
        <v>174</v>
      </c>
      <c r="G150" s="239"/>
      <c r="H150" s="239"/>
      <c r="I150" s="239"/>
      <c r="J150" s="146"/>
      <c r="K150" s="146"/>
      <c r="L150" s="146"/>
      <c r="M150" s="146"/>
      <c r="N150" s="146"/>
      <c r="O150" s="146"/>
      <c r="P150" s="146"/>
      <c r="Q150" s="146"/>
      <c r="R150" s="147"/>
      <c r="T150" s="148"/>
      <c r="U150" s="146"/>
      <c r="V150" s="146"/>
      <c r="W150" s="146"/>
      <c r="X150" s="146"/>
      <c r="Y150" s="146"/>
      <c r="Z150" s="146"/>
      <c r="AA150" s="149"/>
      <c r="AT150" s="150" t="s">
        <v>166</v>
      </c>
      <c r="AU150" s="150" t="s">
        <v>95</v>
      </c>
      <c r="AV150" s="150" t="s">
        <v>22</v>
      </c>
      <c r="AW150" s="150" t="s">
        <v>102</v>
      </c>
      <c r="AX150" s="150" t="s">
        <v>80</v>
      </c>
      <c r="AY150" s="150" t="s">
        <v>150</v>
      </c>
    </row>
    <row r="151" spans="2:51" s="6" customFormat="1" ht="18.75" customHeight="1">
      <c r="B151" s="151"/>
      <c r="C151" s="152"/>
      <c r="D151" s="152"/>
      <c r="E151" s="152"/>
      <c r="F151" s="240" t="s">
        <v>175</v>
      </c>
      <c r="G151" s="241"/>
      <c r="H151" s="241"/>
      <c r="I151" s="241"/>
      <c r="J151" s="152"/>
      <c r="K151" s="153">
        <v>7.027</v>
      </c>
      <c r="L151" s="152"/>
      <c r="M151" s="152"/>
      <c r="N151" s="152"/>
      <c r="O151" s="152"/>
      <c r="P151" s="152"/>
      <c r="Q151" s="152"/>
      <c r="R151" s="154"/>
      <c r="T151" s="155"/>
      <c r="U151" s="152"/>
      <c r="V151" s="152"/>
      <c r="W151" s="152"/>
      <c r="X151" s="152"/>
      <c r="Y151" s="152"/>
      <c r="Z151" s="152"/>
      <c r="AA151" s="156"/>
      <c r="AT151" s="157" t="s">
        <v>166</v>
      </c>
      <c r="AU151" s="157" t="s">
        <v>95</v>
      </c>
      <c r="AV151" s="157" t="s">
        <v>95</v>
      </c>
      <c r="AW151" s="157" t="s">
        <v>102</v>
      </c>
      <c r="AX151" s="157" t="s">
        <v>80</v>
      </c>
      <c r="AY151" s="157" t="s">
        <v>150</v>
      </c>
    </row>
    <row r="152" spans="2:51" s="6" customFormat="1" ht="18.75" customHeight="1">
      <c r="B152" s="151"/>
      <c r="C152" s="152"/>
      <c r="D152" s="152"/>
      <c r="E152" s="152"/>
      <c r="F152" s="240" t="s">
        <v>176</v>
      </c>
      <c r="G152" s="241"/>
      <c r="H152" s="241"/>
      <c r="I152" s="241"/>
      <c r="J152" s="152"/>
      <c r="K152" s="153">
        <v>13.16</v>
      </c>
      <c r="L152" s="152"/>
      <c r="M152" s="152"/>
      <c r="N152" s="152"/>
      <c r="O152" s="152"/>
      <c r="P152" s="152"/>
      <c r="Q152" s="152"/>
      <c r="R152" s="154"/>
      <c r="T152" s="155"/>
      <c r="U152" s="152"/>
      <c r="V152" s="152"/>
      <c r="W152" s="152"/>
      <c r="X152" s="152"/>
      <c r="Y152" s="152"/>
      <c r="Z152" s="152"/>
      <c r="AA152" s="156"/>
      <c r="AT152" s="157" t="s">
        <v>166</v>
      </c>
      <c r="AU152" s="157" t="s">
        <v>95</v>
      </c>
      <c r="AV152" s="157" t="s">
        <v>95</v>
      </c>
      <c r="AW152" s="157" t="s">
        <v>102</v>
      </c>
      <c r="AX152" s="157" t="s">
        <v>80</v>
      </c>
      <c r="AY152" s="157" t="s">
        <v>150</v>
      </c>
    </row>
    <row r="153" spans="2:51" s="6" customFormat="1" ht="18.75" customHeight="1">
      <c r="B153" s="151"/>
      <c r="C153" s="152"/>
      <c r="D153" s="152"/>
      <c r="E153" s="152"/>
      <c r="F153" s="240" t="s">
        <v>177</v>
      </c>
      <c r="G153" s="241"/>
      <c r="H153" s="241"/>
      <c r="I153" s="241"/>
      <c r="J153" s="152"/>
      <c r="K153" s="153">
        <v>11.814</v>
      </c>
      <c r="L153" s="152"/>
      <c r="M153" s="152"/>
      <c r="N153" s="152"/>
      <c r="O153" s="152"/>
      <c r="P153" s="152"/>
      <c r="Q153" s="152"/>
      <c r="R153" s="154"/>
      <c r="T153" s="155"/>
      <c r="U153" s="152"/>
      <c r="V153" s="152"/>
      <c r="W153" s="152"/>
      <c r="X153" s="152"/>
      <c r="Y153" s="152"/>
      <c r="Z153" s="152"/>
      <c r="AA153" s="156"/>
      <c r="AT153" s="157" t="s">
        <v>166</v>
      </c>
      <c r="AU153" s="157" t="s">
        <v>95</v>
      </c>
      <c r="AV153" s="157" t="s">
        <v>95</v>
      </c>
      <c r="AW153" s="157" t="s">
        <v>102</v>
      </c>
      <c r="AX153" s="157" t="s">
        <v>80</v>
      </c>
      <c r="AY153" s="157" t="s">
        <v>150</v>
      </c>
    </row>
    <row r="154" spans="2:51" s="6" customFormat="1" ht="18.75" customHeight="1">
      <c r="B154" s="145"/>
      <c r="C154" s="146"/>
      <c r="D154" s="146"/>
      <c r="E154" s="146"/>
      <c r="F154" s="238" t="s">
        <v>178</v>
      </c>
      <c r="G154" s="239"/>
      <c r="H154" s="239"/>
      <c r="I154" s="239"/>
      <c r="J154" s="146"/>
      <c r="K154" s="146"/>
      <c r="L154" s="146"/>
      <c r="M154" s="146"/>
      <c r="N154" s="146"/>
      <c r="O154" s="146"/>
      <c r="P154" s="146"/>
      <c r="Q154" s="146"/>
      <c r="R154" s="147"/>
      <c r="T154" s="148"/>
      <c r="U154" s="146"/>
      <c r="V154" s="146"/>
      <c r="W154" s="146"/>
      <c r="X154" s="146"/>
      <c r="Y154" s="146"/>
      <c r="Z154" s="146"/>
      <c r="AA154" s="149"/>
      <c r="AT154" s="150" t="s">
        <v>166</v>
      </c>
      <c r="AU154" s="150" t="s">
        <v>95</v>
      </c>
      <c r="AV154" s="150" t="s">
        <v>22</v>
      </c>
      <c r="AW154" s="150" t="s">
        <v>102</v>
      </c>
      <c r="AX154" s="150" t="s">
        <v>80</v>
      </c>
      <c r="AY154" s="150" t="s">
        <v>150</v>
      </c>
    </row>
    <row r="155" spans="2:51" s="6" customFormat="1" ht="18.75" customHeight="1">
      <c r="B155" s="151"/>
      <c r="C155" s="152"/>
      <c r="D155" s="152"/>
      <c r="E155" s="152"/>
      <c r="F155" s="240" t="s">
        <v>179</v>
      </c>
      <c r="G155" s="241"/>
      <c r="H155" s="241"/>
      <c r="I155" s="241"/>
      <c r="J155" s="152"/>
      <c r="K155" s="153">
        <v>-7.092</v>
      </c>
      <c r="L155" s="152"/>
      <c r="M155" s="152"/>
      <c r="N155" s="152"/>
      <c r="O155" s="152"/>
      <c r="P155" s="152"/>
      <c r="Q155" s="152"/>
      <c r="R155" s="154"/>
      <c r="T155" s="155"/>
      <c r="U155" s="152"/>
      <c r="V155" s="152"/>
      <c r="W155" s="152"/>
      <c r="X155" s="152"/>
      <c r="Y155" s="152"/>
      <c r="Z155" s="152"/>
      <c r="AA155" s="156"/>
      <c r="AT155" s="157" t="s">
        <v>166</v>
      </c>
      <c r="AU155" s="157" t="s">
        <v>95</v>
      </c>
      <c r="AV155" s="157" t="s">
        <v>95</v>
      </c>
      <c r="AW155" s="157" t="s">
        <v>102</v>
      </c>
      <c r="AX155" s="157" t="s">
        <v>80</v>
      </c>
      <c r="AY155" s="157" t="s">
        <v>150</v>
      </c>
    </row>
    <row r="156" spans="2:51" s="6" customFormat="1" ht="18.75" customHeight="1">
      <c r="B156" s="151"/>
      <c r="C156" s="152"/>
      <c r="D156" s="152"/>
      <c r="E156" s="152"/>
      <c r="F156" s="240" t="s">
        <v>172</v>
      </c>
      <c r="G156" s="241"/>
      <c r="H156" s="241"/>
      <c r="I156" s="241"/>
      <c r="J156" s="152"/>
      <c r="K156" s="153">
        <v>-1.379</v>
      </c>
      <c r="L156" s="152"/>
      <c r="M156" s="152"/>
      <c r="N156" s="152"/>
      <c r="O156" s="152"/>
      <c r="P156" s="152"/>
      <c r="Q156" s="152"/>
      <c r="R156" s="154"/>
      <c r="T156" s="155"/>
      <c r="U156" s="152"/>
      <c r="V156" s="152"/>
      <c r="W156" s="152"/>
      <c r="X156" s="152"/>
      <c r="Y156" s="152"/>
      <c r="Z156" s="152"/>
      <c r="AA156" s="156"/>
      <c r="AT156" s="157" t="s">
        <v>166</v>
      </c>
      <c r="AU156" s="157" t="s">
        <v>95</v>
      </c>
      <c r="AV156" s="157" t="s">
        <v>95</v>
      </c>
      <c r="AW156" s="157" t="s">
        <v>102</v>
      </c>
      <c r="AX156" s="157" t="s">
        <v>80</v>
      </c>
      <c r="AY156" s="157" t="s">
        <v>150</v>
      </c>
    </row>
    <row r="157" spans="2:51" s="6" customFormat="1" ht="18.75" customHeight="1">
      <c r="B157" s="158"/>
      <c r="C157" s="159"/>
      <c r="D157" s="159"/>
      <c r="E157" s="159"/>
      <c r="F157" s="244" t="s">
        <v>180</v>
      </c>
      <c r="G157" s="245"/>
      <c r="H157" s="245"/>
      <c r="I157" s="245"/>
      <c r="J157" s="159"/>
      <c r="K157" s="160">
        <v>23.53</v>
      </c>
      <c r="L157" s="159"/>
      <c r="M157" s="159"/>
      <c r="N157" s="159"/>
      <c r="O157" s="159"/>
      <c r="P157" s="159"/>
      <c r="Q157" s="159"/>
      <c r="R157" s="161"/>
      <c r="T157" s="162"/>
      <c r="U157" s="159"/>
      <c r="V157" s="159"/>
      <c r="W157" s="159"/>
      <c r="X157" s="159"/>
      <c r="Y157" s="159"/>
      <c r="Z157" s="159"/>
      <c r="AA157" s="163"/>
      <c r="AT157" s="164" t="s">
        <v>166</v>
      </c>
      <c r="AU157" s="164" t="s">
        <v>95</v>
      </c>
      <c r="AV157" s="164" t="s">
        <v>160</v>
      </c>
      <c r="AW157" s="164" t="s">
        <v>102</v>
      </c>
      <c r="AX157" s="164" t="s">
        <v>80</v>
      </c>
      <c r="AY157" s="164" t="s">
        <v>150</v>
      </c>
    </row>
    <row r="158" spans="2:51" s="6" customFormat="1" ht="18.75" customHeight="1">
      <c r="B158" s="165"/>
      <c r="C158" s="166"/>
      <c r="D158" s="166"/>
      <c r="E158" s="166"/>
      <c r="F158" s="242" t="s">
        <v>181</v>
      </c>
      <c r="G158" s="243"/>
      <c r="H158" s="243"/>
      <c r="I158" s="243"/>
      <c r="J158" s="166"/>
      <c r="K158" s="167">
        <v>51.32</v>
      </c>
      <c r="L158" s="166"/>
      <c r="M158" s="166"/>
      <c r="N158" s="166"/>
      <c r="O158" s="166"/>
      <c r="P158" s="166"/>
      <c r="Q158" s="166"/>
      <c r="R158" s="168"/>
      <c r="T158" s="169"/>
      <c r="U158" s="166"/>
      <c r="V158" s="166"/>
      <c r="W158" s="166"/>
      <c r="X158" s="166"/>
      <c r="Y158" s="166"/>
      <c r="Z158" s="166"/>
      <c r="AA158" s="170"/>
      <c r="AT158" s="171" t="s">
        <v>166</v>
      </c>
      <c r="AU158" s="171" t="s">
        <v>95</v>
      </c>
      <c r="AV158" s="171" t="s">
        <v>155</v>
      </c>
      <c r="AW158" s="171" t="s">
        <v>102</v>
      </c>
      <c r="AX158" s="171" t="s">
        <v>22</v>
      </c>
      <c r="AY158" s="171" t="s">
        <v>150</v>
      </c>
    </row>
    <row r="159" spans="2:65" s="6" customFormat="1" ht="39" customHeight="1">
      <c r="B159" s="23"/>
      <c r="C159" s="138" t="s">
        <v>155</v>
      </c>
      <c r="D159" s="138" t="s">
        <v>151</v>
      </c>
      <c r="E159" s="139" t="s">
        <v>182</v>
      </c>
      <c r="F159" s="229" t="s">
        <v>183</v>
      </c>
      <c r="G159" s="230"/>
      <c r="H159" s="230"/>
      <c r="I159" s="230"/>
      <c r="J159" s="140" t="s">
        <v>163</v>
      </c>
      <c r="K159" s="141">
        <v>8.482</v>
      </c>
      <c r="L159" s="231">
        <v>0</v>
      </c>
      <c r="M159" s="230"/>
      <c r="N159" s="232">
        <f>ROUND($L$159*$K$159,2)</f>
        <v>0</v>
      </c>
      <c r="O159" s="230"/>
      <c r="P159" s="230"/>
      <c r="Q159" s="230"/>
      <c r="R159" s="25"/>
      <c r="T159" s="142"/>
      <c r="U159" s="31" t="s">
        <v>45</v>
      </c>
      <c r="V159" s="24"/>
      <c r="W159" s="143">
        <f>$V$159*$K$159</f>
        <v>0</v>
      </c>
      <c r="X159" s="143">
        <v>0.06982</v>
      </c>
      <c r="Y159" s="143">
        <f>$X$159*$K$159</f>
        <v>0.5922132399999999</v>
      </c>
      <c r="Z159" s="143">
        <v>0</v>
      </c>
      <c r="AA159" s="144">
        <f>$Z$159*$K$159</f>
        <v>0</v>
      </c>
      <c r="AR159" s="6" t="s">
        <v>155</v>
      </c>
      <c r="AT159" s="6" t="s">
        <v>151</v>
      </c>
      <c r="AU159" s="6" t="s">
        <v>95</v>
      </c>
      <c r="AY159" s="6" t="s">
        <v>150</v>
      </c>
      <c r="BE159" s="87">
        <f>IF($U$159="základní",$N$159,0)</f>
        <v>0</v>
      </c>
      <c r="BF159" s="87">
        <f>IF($U$159="snížená",$N$159,0)</f>
        <v>0</v>
      </c>
      <c r="BG159" s="87">
        <f>IF($U$159="zákl. přenesená",$N$159,0)</f>
        <v>0</v>
      </c>
      <c r="BH159" s="87">
        <f>IF($U$159="sníž. přenesená",$N$159,0)</f>
        <v>0</v>
      </c>
      <c r="BI159" s="87">
        <f>IF($U$159="nulová",$N$159,0)</f>
        <v>0</v>
      </c>
      <c r="BJ159" s="6" t="s">
        <v>22</v>
      </c>
      <c r="BK159" s="87">
        <f>ROUND($L$159*$K$159,2)</f>
        <v>0</v>
      </c>
      <c r="BL159" s="6" t="s">
        <v>155</v>
      </c>
      <c r="BM159" s="6" t="s">
        <v>184</v>
      </c>
    </row>
    <row r="160" spans="2:51" s="6" customFormat="1" ht="18.75" customHeight="1">
      <c r="B160" s="145"/>
      <c r="C160" s="146"/>
      <c r="D160" s="146"/>
      <c r="E160" s="146"/>
      <c r="F160" s="238" t="s">
        <v>165</v>
      </c>
      <c r="G160" s="239"/>
      <c r="H160" s="239"/>
      <c r="I160" s="239"/>
      <c r="J160" s="146"/>
      <c r="K160" s="146"/>
      <c r="L160" s="146"/>
      <c r="M160" s="146"/>
      <c r="N160" s="146"/>
      <c r="O160" s="146"/>
      <c r="P160" s="146"/>
      <c r="Q160" s="146"/>
      <c r="R160" s="147"/>
      <c r="T160" s="148"/>
      <c r="U160" s="146"/>
      <c r="V160" s="146"/>
      <c r="W160" s="146"/>
      <c r="X160" s="146"/>
      <c r="Y160" s="146"/>
      <c r="Z160" s="146"/>
      <c r="AA160" s="149"/>
      <c r="AT160" s="150" t="s">
        <v>166</v>
      </c>
      <c r="AU160" s="150" t="s">
        <v>95</v>
      </c>
      <c r="AV160" s="150" t="s">
        <v>22</v>
      </c>
      <c r="AW160" s="150" t="s">
        <v>102</v>
      </c>
      <c r="AX160" s="150" t="s">
        <v>80</v>
      </c>
      <c r="AY160" s="150" t="s">
        <v>150</v>
      </c>
    </row>
    <row r="161" spans="2:51" s="6" customFormat="1" ht="18.75" customHeight="1">
      <c r="B161" s="151"/>
      <c r="C161" s="152"/>
      <c r="D161" s="152"/>
      <c r="E161" s="152"/>
      <c r="F161" s="240" t="s">
        <v>185</v>
      </c>
      <c r="G161" s="241"/>
      <c r="H161" s="241"/>
      <c r="I161" s="241"/>
      <c r="J161" s="152"/>
      <c r="K161" s="153">
        <v>4.25</v>
      </c>
      <c r="L161" s="152"/>
      <c r="M161" s="152"/>
      <c r="N161" s="152"/>
      <c r="O161" s="152"/>
      <c r="P161" s="152"/>
      <c r="Q161" s="152"/>
      <c r="R161" s="154"/>
      <c r="T161" s="155"/>
      <c r="U161" s="152"/>
      <c r="V161" s="152"/>
      <c r="W161" s="152"/>
      <c r="X161" s="152"/>
      <c r="Y161" s="152"/>
      <c r="Z161" s="152"/>
      <c r="AA161" s="156"/>
      <c r="AT161" s="157" t="s">
        <v>166</v>
      </c>
      <c r="AU161" s="157" t="s">
        <v>95</v>
      </c>
      <c r="AV161" s="157" t="s">
        <v>95</v>
      </c>
      <c r="AW161" s="157" t="s">
        <v>102</v>
      </c>
      <c r="AX161" s="157" t="s">
        <v>80</v>
      </c>
      <c r="AY161" s="157" t="s">
        <v>150</v>
      </c>
    </row>
    <row r="162" spans="2:51" s="6" customFormat="1" ht="18.75" customHeight="1">
      <c r="B162" s="151"/>
      <c r="C162" s="152"/>
      <c r="D162" s="152"/>
      <c r="E162" s="152"/>
      <c r="F162" s="240" t="s">
        <v>186</v>
      </c>
      <c r="G162" s="241"/>
      <c r="H162" s="241"/>
      <c r="I162" s="241"/>
      <c r="J162" s="152"/>
      <c r="K162" s="153">
        <v>2.04</v>
      </c>
      <c r="L162" s="152"/>
      <c r="M162" s="152"/>
      <c r="N162" s="152"/>
      <c r="O162" s="152"/>
      <c r="P162" s="152"/>
      <c r="Q162" s="152"/>
      <c r="R162" s="154"/>
      <c r="T162" s="155"/>
      <c r="U162" s="152"/>
      <c r="V162" s="152"/>
      <c r="W162" s="152"/>
      <c r="X162" s="152"/>
      <c r="Y162" s="152"/>
      <c r="Z162" s="152"/>
      <c r="AA162" s="156"/>
      <c r="AT162" s="157" t="s">
        <v>166</v>
      </c>
      <c r="AU162" s="157" t="s">
        <v>95</v>
      </c>
      <c r="AV162" s="157" t="s">
        <v>95</v>
      </c>
      <c r="AW162" s="157" t="s">
        <v>102</v>
      </c>
      <c r="AX162" s="157" t="s">
        <v>80</v>
      </c>
      <c r="AY162" s="157" t="s">
        <v>150</v>
      </c>
    </row>
    <row r="163" spans="2:51" s="6" customFormat="1" ht="18.75" customHeight="1">
      <c r="B163" s="145"/>
      <c r="C163" s="146"/>
      <c r="D163" s="146"/>
      <c r="E163" s="146"/>
      <c r="F163" s="238" t="s">
        <v>178</v>
      </c>
      <c r="G163" s="239"/>
      <c r="H163" s="239"/>
      <c r="I163" s="239"/>
      <c r="J163" s="146"/>
      <c r="K163" s="146"/>
      <c r="L163" s="146"/>
      <c r="M163" s="146"/>
      <c r="N163" s="146"/>
      <c r="O163" s="146"/>
      <c r="P163" s="146"/>
      <c r="Q163" s="146"/>
      <c r="R163" s="147"/>
      <c r="T163" s="148"/>
      <c r="U163" s="146"/>
      <c r="V163" s="146"/>
      <c r="W163" s="146"/>
      <c r="X163" s="146"/>
      <c r="Y163" s="146"/>
      <c r="Z163" s="146"/>
      <c r="AA163" s="149"/>
      <c r="AT163" s="150" t="s">
        <v>166</v>
      </c>
      <c r="AU163" s="150" t="s">
        <v>95</v>
      </c>
      <c r="AV163" s="150" t="s">
        <v>22</v>
      </c>
      <c r="AW163" s="150" t="s">
        <v>102</v>
      </c>
      <c r="AX163" s="150" t="s">
        <v>80</v>
      </c>
      <c r="AY163" s="150" t="s">
        <v>150</v>
      </c>
    </row>
    <row r="164" spans="2:51" s="6" customFormat="1" ht="18.75" customHeight="1">
      <c r="B164" s="151"/>
      <c r="C164" s="152"/>
      <c r="D164" s="152"/>
      <c r="E164" s="152"/>
      <c r="F164" s="240" t="s">
        <v>172</v>
      </c>
      <c r="G164" s="241"/>
      <c r="H164" s="241"/>
      <c r="I164" s="241"/>
      <c r="J164" s="152"/>
      <c r="K164" s="153">
        <v>-1.379</v>
      </c>
      <c r="L164" s="152"/>
      <c r="M164" s="152"/>
      <c r="N164" s="152"/>
      <c r="O164" s="152"/>
      <c r="P164" s="152"/>
      <c r="Q164" s="152"/>
      <c r="R164" s="154"/>
      <c r="T164" s="155"/>
      <c r="U164" s="152"/>
      <c r="V164" s="152"/>
      <c r="W164" s="152"/>
      <c r="X164" s="152"/>
      <c r="Y164" s="152"/>
      <c r="Z164" s="152"/>
      <c r="AA164" s="156"/>
      <c r="AT164" s="157" t="s">
        <v>166</v>
      </c>
      <c r="AU164" s="157" t="s">
        <v>95</v>
      </c>
      <c r="AV164" s="157" t="s">
        <v>95</v>
      </c>
      <c r="AW164" s="157" t="s">
        <v>102</v>
      </c>
      <c r="AX164" s="157" t="s">
        <v>80</v>
      </c>
      <c r="AY164" s="157" t="s">
        <v>150</v>
      </c>
    </row>
    <row r="165" spans="2:51" s="6" customFormat="1" ht="18.75" customHeight="1">
      <c r="B165" s="158"/>
      <c r="C165" s="159"/>
      <c r="D165" s="159"/>
      <c r="E165" s="159"/>
      <c r="F165" s="244" t="s">
        <v>173</v>
      </c>
      <c r="G165" s="245"/>
      <c r="H165" s="245"/>
      <c r="I165" s="245"/>
      <c r="J165" s="159"/>
      <c r="K165" s="160">
        <v>4.911</v>
      </c>
      <c r="L165" s="159"/>
      <c r="M165" s="159"/>
      <c r="N165" s="159"/>
      <c r="O165" s="159"/>
      <c r="P165" s="159"/>
      <c r="Q165" s="159"/>
      <c r="R165" s="161"/>
      <c r="T165" s="162"/>
      <c r="U165" s="159"/>
      <c r="V165" s="159"/>
      <c r="W165" s="159"/>
      <c r="X165" s="159"/>
      <c r="Y165" s="159"/>
      <c r="Z165" s="159"/>
      <c r="AA165" s="163"/>
      <c r="AT165" s="164" t="s">
        <v>166</v>
      </c>
      <c r="AU165" s="164" t="s">
        <v>95</v>
      </c>
      <c r="AV165" s="164" t="s">
        <v>160</v>
      </c>
      <c r="AW165" s="164" t="s">
        <v>102</v>
      </c>
      <c r="AX165" s="164" t="s">
        <v>80</v>
      </c>
      <c r="AY165" s="164" t="s">
        <v>150</v>
      </c>
    </row>
    <row r="166" spans="2:51" s="6" customFormat="1" ht="18.75" customHeight="1">
      <c r="B166" s="145"/>
      <c r="C166" s="146"/>
      <c r="D166" s="146"/>
      <c r="E166" s="146"/>
      <c r="F166" s="238" t="s">
        <v>174</v>
      </c>
      <c r="G166" s="239"/>
      <c r="H166" s="239"/>
      <c r="I166" s="239"/>
      <c r="J166" s="146"/>
      <c r="K166" s="146"/>
      <c r="L166" s="146"/>
      <c r="M166" s="146"/>
      <c r="N166" s="146"/>
      <c r="O166" s="146"/>
      <c r="P166" s="146"/>
      <c r="Q166" s="146"/>
      <c r="R166" s="147"/>
      <c r="T166" s="148"/>
      <c r="U166" s="146"/>
      <c r="V166" s="146"/>
      <c r="W166" s="146"/>
      <c r="X166" s="146"/>
      <c r="Y166" s="146"/>
      <c r="Z166" s="146"/>
      <c r="AA166" s="149"/>
      <c r="AT166" s="150" t="s">
        <v>166</v>
      </c>
      <c r="AU166" s="150" t="s">
        <v>95</v>
      </c>
      <c r="AV166" s="150" t="s">
        <v>22</v>
      </c>
      <c r="AW166" s="150" t="s">
        <v>102</v>
      </c>
      <c r="AX166" s="150" t="s">
        <v>80</v>
      </c>
      <c r="AY166" s="150" t="s">
        <v>150</v>
      </c>
    </row>
    <row r="167" spans="2:51" s="6" customFormat="1" ht="18.75" customHeight="1">
      <c r="B167" s="151"/>
      <c r="C167" s="152"/>
      <c r="D167" s="152"/>
      <c r="E167" s="152"/>
      <c r="F167" s="240" t="s">
        <v>187</v>
      </c>
      <c r="G167" s="241"/>
      <c r="H167" s="241"/>
      <c r="I167" s="241"/>
      <c r="J167" s="152"/>
      <c r="K167" s="153">
        <v>3.795</v>
      </c>
      <c r="L167" s="152"/>
      <c r="M167" s="152"/>
      <c r="N167" s="152"/>
      <c r="O167" s="152"/>
      <c r="P167" s="152"/>
      <c r="Q167" s="152"/>
      <c r="R167" s="154"/>
      <c r="T167" s="155"/>
      <c r="U167" s="152"/>
      <c r="V167" s="152"/>
      <c r="W167" s="152"/>
      <c r="X167" s="152"/>
      <c r="Y167" s="152"/>
      <c r="Z167" s="152"/>
      <c r="AA167" s="156"/>
      <c r="AT167" s="157" t="s">
        <v>166</v>
      </c>
      <c r="AU167" s="157" t="s">
        <v>95</v>
      </c>
      <c r="AV167" s="157" t="s">
        <v>95</v>
      </c>
      <c r="AW167" s="157" t="s">
        <v>102</v>
      </c>
      <c r="AX167" s="157" t="s">
        <v>80</v>
      </c>
      <c r="AY167" s="157" t="s">
        <v>150</v>
      </c>
    </row>
    <row r="168" spans="2:51" s="6" customFormat="1" ht="18.75" customHeight="1">
      <c r="B168" s="151"/>
      <c r="C168" s="152"/>
      <c r="D168" s="152"/>
      <c r="E168" s="152"/>
      <c r="F168" s="240" t="s">
        <v>188</v>
      </c>
      <c r="G168" s="241"/>
      <c r="H168" s="241"/>
      <c r="I168" s="241"/>
      <c r="J168" s="152"/>
      <c r="K168" s="153">
        <v>1.155</v>
      </c>
      <c r="L168" s="152"/>
      <c r="M168" s="152"/>
      <c r="N168" s="152"/>
      <c r="O168" s="152"/>
      <c r="P168" s="152"/>
      <c r="Q168" s="152"/>
      <c r="R168" s="154"/>
      <c r="T168" s="155"/>
      <c r="U168" s="152"/>
      <c r="V168" s="152"/>
      <c r="W168" s="152"/>
      <c r="X168" s="152"/>
      <c r="Y168" s="152"/>
      <c r="Z168" s="152"/>
      <c r="AA168" s="156"/>
      <c r="AT168" s="157" t="s">
        <v>166</v>
      </c>
      <c r="AU168" s="157" t="s">
        <v>95</v>
      </c>
      <c r="AV168" s="157" t="s">
        <v>95</v>
      </c>
      <c r="AW168" s="157" t="s">
        <v>102</v>
      </c>
      <c r="AX168" s="157" t="s">
        <v>80</v>
      </c>
      <c r="AY168" s="157" t="s">
        <v>150</v>
      </c>
    </row>
    <row r="169" spans="2:51" s="6" customFormat="1" ht="18.75" customHeight="1">
      <c r="B169" s="145"/>
      <c r="C169" s="146"/>
      <c r="D169" s="146"/>
      <c r="E169" s="146"/>
      <c r="F169" s="238" t="s">
        <v>178</v>
      </c>
      <c r="G169" s="239"/>
      <c r="H169" s="239"/>
      <c r="I169" s="239"/>
      <c r="J169" s="146"/>
      <c r="K169" s="146"/>
      <c r="L169" s="146"/>
      <c r="M169" s="146"/>
      <c r="N169" s="146"/>
      <c r="O169" s="146"/>
      <c r="P169" s="146"/>
      <c r="Q169" s="146"/>
      <c r="R169" s="147"/>
      <c r="T169" s="148"/>
      <c r="U169" s="146"/>
      <c r="V169" s="146"/>
      <c r="W169" s="146"/>
      <c r="X169" s="146"/>
      <c r="Y169" s="146"/>
      <c r="Z169" s="146"/>
      <c r="AA169" s="149"/>
      <c r="AT169" s="150" t="s">
        <v>166</v>
      </c>
      <c r="AU169" s="150" t="s">
        <v>95</v>
      </c>
      <c r="AV169" s="150" t="s">
        <v>22</v>
      </c>
      <c r="AW169" s="150" t="s">
        <v>102</v>
      </c>
      <c r="AX169" s="150" t="s">
        <v>80</v>
      </c>
      <c r="AY169" s="150" t="s">
        <v>150</v>
      </c>
    </row>
    <row r="170" spans="2:51" s="6" customFormat="1" ht="18.75" customHeight="1">
      <c r="B170" s="151"/>
      <c r="C170" s="152"/>
      <c r="D170" s="152"/>
      <c r="E170" s="152"/>
      <c r="F170" s="240" t="s">
        <v>172</v>
      </c>
      <c r="G170" s="241"/>
      <c r="H170" s="241"/>
      <c r="I170" s="241"/>
      <c r="J170" s="152"/>
      <c r="K170" s="153">
        <v>-1.379</v>
      </c>
      <c r="L170" s="152"/>
      <c r="M170" s="152"/>
      <c r="N170" s="152"/>
      <c r="O170" s="152"/>
      <c r="P170" s="152"/>
      <c r="Q170" s="152"/>
      <c r="R170" s="154"/>
      <c r="T170" s="155"/>
      <c r="U170" s="152"/>
      <c r="V170" s="152"/>
      <c r="W170" s="152"/>
      <c r="X170" s="152"/>
      <c r="Y170" s="152"/>
      <c r="Z170" s="152"/>
      <c r="AA170" s="156"/>
      <c r="AT170" s="157" t="s">
        <v>166</v>
      </c>
      <c r="AU170" s="157" t="s">
        <v>95</v>
      </c>
      <c r="AV170" s="157" t="s">
        <v>95</v>
      </c>
      <c r="AW170" s="157" t="s">
        <v>102</v>
      </c>
      <c r="AX170" s="157" t="s">
        <v>80</v>
      </c>
      <c r="AY170" s="157" t="s">
        <v>150</v>
      </c>
    </row>
    <row r="171" spans="2:51" s="6" customFormat="1" ht="18.75" customHeight="1">
      <c r="B171" s="158"/>
      <c r="C171" s="159"/>
      <c r="D171" s="159"/>
      <c r="E171" s="159"/>
      <c r="F171" s="244" t="s">
        <v>180</v>
      </c>
      <c r="G171" s="245"/>
      <c r="H171" s="245"/>
      <c r="I171" s="245"/>
      <c r="J171" s="159"/>
      <c r="K171" s="160">
        <v>3.571</v>
      </c>
      <c r="L171" s="159"/>
      <c r="M171" s="159"/>
      <c r="N171" s="159"/>
      <c r="O171" s="159"/>
      <c r="P171" s="159"/>
      <c r="Q171" s="159"/>
      <c r="R171" s="161"/>
      <c r="T171" s="162"/>
      <c r="U171" s="159"/>
      <c r="V171" s="159"/>
      <c r="W171" s="159"/>
      <c r="X171" s="159"/>
      <c r="Y171" s="159"/>
      <c r="Z171" s="159"/>
      <c r="AA171" s="163"/>
      <c r="AT171" s="164" t="s">
        <v>166</v>
      </c>
      <c r="AU171" s="164" t="s">
        <v>95</v>
      </c>
      <c r="AV171" s="164" t="s">
        <v>160</v>
      </c>
      <c r="AW171" s="164" t="s">
        <v>102</v>
      </c>
      <c r="AX171" s="164" t="s">
        <v>80</v>
      </c>
      <c r="AY171" s="164" t="s">
        <v>150</v>
      </c>
    </row>
    <row r="172" spans="2:51" s="6" customFormat="1" ht="18.75" customHeight="1">
      <c r="B172" s="165"/>
      <c r="C172" s="166"/>
      <c r="D172" s="166"/>
      <c r="E172" s="166"/>
      <c r="F172" s="242" t="s">
        <v>181</v>
      </c>
      <c r="G172" s="243"/>
      <c r="H172" s="243"/>
      <c r="I172" s="243"/>
      <c r="J172" s="166"/>
      <c r="K172" s="167">
        <v>8.482</v>
      </c>
      <c r="L172" s="166"/>
      <c r="M172" s="166"/>
      <c r="N172" s="166"/>
      <c r="O172" s="166"/>
      <c r="P172" s="166"/>
      <c r="Q172" s="166"/>
      <c r="R172" s="168"/>
      <c r="T172" s="169"/>
      <c r="U172" s="166"/>
      <c r="V172" s="166"/>
      <c r="W172" s="166"/>
      <c r="X172" s="166"/>
      <c r="Y172" s="166"/>
      <c r="Z172" s="166"/>
      <c r="AA172" s="170"/>
      <c r="AT172" s="171" t="s">
        <v>166</v>
      </c>
      <c r="AU172" s="171" t="s">
        <v>95</v>
      </c>
      <c r="AV172" s="171" t="s">
        <v>155</v>
      </c>
      <c r="AW172" s="171" t="s">
        <v>102</v>
      </c>
      <c r="AX172" s="171" t="s">
        <v>22</v>
      </c>
      <c r="AY172" s="171" t="s">
        <v>150</v>
      </c>
    </row>
    <row r="173" spans="2:65" s="6" customFormat="1" ht="39" customHeight="1">
      <c r="B173" s="23"/>
      <c r="C173" s="138" t="s">
        <v>189</v>
      </c>
      <c r="D173" s="138" t="s">
        <v>151</v>
      </c>
      <c r="E173" s="139" t="s">
        <v>190</v>
      </c>
      <c r="F173" s="229" t="s">
        <v>191</v>
      </c>
      <c r="G173" s="230"/>
      <c r="H173" s="230"/>
      <c r="I173" s="230"/>
      <c r="J173" s="140" t="s">
        <v>163</v>
      </c>
      <c r="K173" s="141">
        <v>41.088</v>
      </c>
      <c r="L173" s="231">
        <v>0</v>
      </c>
      <c r="M173" s="230"/>
      <c r="N173" s="232">
        <f>ROUND($L$173*$K$173,2)</f>
        <v>0</v>
      </c>
      <c r="O173" s="230"/>
      <c r="P173" s="230"/>
      <c r="Q173" s="230"/>
      <c r="R173" s="25"/>
      <c r="T173" s="142"/>
      <c r="U173" s="31" t="s">
        <v>45</v>
      </c>
      <c r="V173" s="24"/>
      <c r="W173" s="143">
        <f>$V$173*$K$173</f>
        <v>0</v>
      </c>
      <c r="X173" s="143">
        <v>0.10422</v>
      </c>
      <c r="Y173" s="143">
        <f>$X$173*$K$173</f>
        <v>4.28219136</v>
      </c>
      <c r="Z173" s="143">
        <v>0</v>
      </c>
      <c r="AA173" s="144">
        <f>$Z$173*$K$173</f>
        <v>0</v>
      </c>
      <c r="AR173" s="6" t="s">
        <v>155</v>
      </c>
      <c r="AT173" s="6" t="s">
        <v>151</v>
      </c>
      <c r="AU173" s="6" t="s">
        <v>95</v>
      </c>
      <c r="AY173" s="6" t="s">
        <v>150</v>
      </c>
      <c r="BE173" s="87">
        <f>IF($U$173="základní",$N$173,0)</f>
        <v>0</v>
      </c>
      <c r="BF173" s="87">
        <f>IF($U$173="snížená",$N$173,0)</f>
        <v>0</v>
      </c>
      <c r="BG173" s="87">
        <f>IF($U$173="zákl. přenesená",$N$173,0)</f>
        <v>0</v>
      </c>
      <c r="BH173" s="87">
        <f>IF($U$173="sníž. přenesená",$N$173,0)</f>
        <v>0</v>
      </c>
      <c r="BI173" s="87">
        <f>IF($U$173="nulová",$N$173,0)</f>
        <v>0</v>
      </c>
      <c r="BJ173" s="6" t="s">
        <v>22</v>
      </c>
      <c r="BK173" s="87">
        <f>ROUND($L$173*$K$173,2)</f>
        <v>0</v>
      </c>
      <c r="BL173" s="6" t="s">
        <v>155</v>
      </c>
      <c r="BM173" s="6" t="s">
        <v>192</v>
      </c>
    </row>
    <row r="174" spans="2:51" s="6" customFormat="1" ht="18.75" customHeight="1">
      <c r="B174" s="145"/>
      <c r="C174" s="146"/>
      <c r="D174" s="146"/>
      <c r="E174" s="146"/>
      <c r="F174" s="238" t="s">
        <v>165</v>
      </c>
      <c r="G174" s="239"/>
      <c r="H174" s="239"/>
      <c r="I174" s="239"/>
      <c r="J174" s="146"/>
      <c r="K174" s="146"/>
      <c r="L174" s="146"/>
      <c r="M174" s="146"/>
      <c r="N174" s="146"/>
      <c r="O174" s="146"/>
      <c r="P174" s="146"/>
      <c r="Q174" s="146"/>
      <c r="R174" s="147"/>
      <c r="T174" s="148"/>
      <c r="U174" s="146"/>
      <c r="V174" s="146"/>
      <c r="W174" s="146"/>
      <c r="X174" s="146"/>
      <c r="Y174" s="146"/>
      <c r="Z174" s="146"/>
      <c r="AA174" s="149"/>
      <c r="AT174" s="150" t="s">
        <v>166</v>
      </c>
      <c r="AU174" s="150" t="s">
        <v>95</v>
      </c>
      <c r="AV174" s="150" t="s">
        <v>22</v>
      </c>
      <c r="AW174" s="150" t="s">
        <v>102</v>
      </c>
      <c r="AX174" s="150" t="s">
        <v>80</v>
      </c>
      <c r="AY174" s="150" t="s">
        <v>150</v>
      </c>
    </row>
    <row r="175" spans="2:51" s="6" customFormat="1" ht="18.75" customHeight="1">
      <c r="B175" s="151"/>
      <c r="C175" s="152"/>
      <c r="D175" s="152"/>
      <c r="E175" s="152"/>
      <c r="F175" s="240" t="s">
        <v>193</v>
      </c>
      <c r="G175" s="241"/>
      <c r="H175" s="241"/>
      <c r="I175" s="241"/>
      <c r="J175" s="152"/>
      <c r="K175" s="153">
        <v>13.09</v>
      </c>
      <c r="L175" s="152"/>
      <c r="M175" s="152"/>
      <c r="N175" s="152"/>
      <c r="O175" s="152"/>
      <c r="P175" s="152"/>
      <c r="Q175" s="152"/>
      <c r="R175" s="154"/>
      <c r="T175" s="155"/>
      <c r="U175" s="152"/>
      <c r="V175" s="152"/>
      <c r="W175" s="152"/>
      <c r="X175" s="152"/>
      <c r="Y175" s="152"/>
      <c r="Z175" s="152"/>
      <c r="AA175" s="156"/>
      <c r="AT175" s="157" t="s">
        <v>166</v>
      </c>
      <c r="AU175" s="157" t="s">
        <v>95</v>
      </c>
      <c r="AV175" s="157" t="s">
        <v>95</v>
      </c>
      <c r="AW175" s="157" t="s">
        <v>102</v>
      </c>
      <c r="AX175" s="157" t="s">
        <v>80</v>
      </c>
      <c r="AY175" s="157" t="s">
        <v>150</v>
      </c>
    </row>
    <row r="176" spans="2:51" s="6" customFormat="1" ht="18.75" customHeight="1">
      <c r="B176" s="151"/>
      <c r="C176" s="152"/>
      <c r="D176" s="152"/>
      <c r="E176" s="152"/>
      <c r="F176" s="240" t="s">
        <v>194</v>
      </c>
      <c r="G176" s="241"/>
      <c r="H176" s="241"/>
      <c r="I176" s="241"/>
      <c r="J176" s="152"/>
      <c r="K176" s="153">
        <v>5.78</v>
      </c>
      <c r="L176" s="152"/>
      <c r="M176" s="152"/>
      <c r="N176" s="152"/>
      <c r="O176" s="152"/>
      <c r="P176" s="152"/>
      <c r="Q176" s="152"/>
      <c r="R176" s="154"/>
      <c r="T176" s="155"/>
      <c r="U176" s="152"/>
      <c r="V176" s="152"/>
      <c r="W176" s="152"/>
      <c r="X176" s="152"/>
      <c r="Y176" s="152"/>
      <c r="Z176" s="152"/>
      <c r="AA176" s="156"/>
      <c r="AT176" s="157" t="s">
        <v>166</v>
      </c>
      <c r="AU176" s="157" t="s">
        <v>95</v>
      </c>
      <c r="AV176" s="157" t="s">
        <v>95</v>
      </c>
      <c r="AW176" s="157" t="s">
        <v>102</v>
      </c>
      <c r="AX176" s="157" t="s">
        <v>80</v>
      </c>
      <c r="AY176" s="157" t="s">
        <v>150</v>
      </c>
    </row>
    <row r="177" spans="2:51" s="6" customFormat="1" ht="18.75" customHeight="1">
      <c r="B177" s="145"/>
      <c r="C177" s="146"/>
      <c r="D177" s="146"/>
      <c r="E177" s="146"/>
      <c r="F177" s="238" t="s">
        <v>178</v>
      </c>
      <c r="G177" s="239"/>
      <c r="H177" s="239"/>
      <c r="I177" s="239"/>
      <c r="J177" s="146"/>
      <c r="K177" s="146"/>
      <c r="L177" s="146"/>
      <c r="M177" s="146"/>
      <c r="N177" s="146"/>
      <c r="O177" s="146"/>
      <c r="P177" s="146"/>
      <c r="Q177" s="146"/>
      <c r="R177" s="147"/>
      <c r="T177" s="148"/>
      <c r="U177" s="146"/>
      <c r="V177" s="146"/>
      <c r="W177" s="146"/>
      <c r="X177" s="146"/>
      <c r="Y177" s="146"/>
      <c r="Z177" s="146"/>
      <c r="AA177" s="149"/>
      <c r="AT177" s="150" t="s">
        <v>166</v>
      </c>
      <c r="AU177" s="150" t="s">
        <v>95</v>
      </c>
      <c r="AV177" s="150" t="s">
        <v>22</v>
      </c>
      <c r="AW177" s="150" t="s">
        <v>102</v>
      </c>
      <c r="AX177" s="150" t="s">
        <v>80</v>
      </c>
      <c r="AY177" s="150" t="s">
        <v>150</v>
      </c>
    </row>
    <row r="178" spans="2:51" s="6" customFormat="1" ht="18.75" customHeight="1">
      <c r="B178" s="151"/>
      <c r="C178" s="152"/>
      <c r="D178" s="152"/>
      <c r="E178" s="152"/>
      <c r="F178" s="240" t="s">
        <v>195</v>
      </c>
      <c r="G178" s="241"/>
      <c r="H178" s="241"/>
      <c r="I178" s="241"/>
      <c r="J178" s="152"/>
      <c r="K178" s="153">
        <v>-1.773</v>
      </c>
      <c r="L178" s="152"/>
      <c r="M178" s="152"/>
      <c r="N178" s="152"/>
      <c r="O178" s="152"/>
      <c r="P178" s="152"/>
      <c r="Q178" s="152"/>
      <c r="R178" s="154"/>
      <c r="T178" s="155"/>
      <c r="U178" s="152"/>
      <c r="V178" s="152"/>
      <c r="W178" s="152"/>
      <c r="X178" s="152"/>
      <c r="Y178" s="152"/>
      <c r="Z178" s="152"/>
      <c r="AA178" s="156"/>
      <c r="AT178" s="157" t="s">
        <v>166</v>
      </c>
      <c r="AU178" s="157" t="s">
        <v>95</v>
      </c>
      <c r="AV178" s="157" t="s">
        <v>95</v>
      </c>
      <c r="AW178" s="157" t="s">
        <v>102</v>
      </c>
      <c r="AX178" s="157" t="s">
        <v>80</v>
      </c>
      <c r="AY178" s="157" t="s">
        <v>150</v>
      </c>
    </row>
    <row r="179" spans="2:51" s="6" customFormat="1" ht="18.75" customHeight="1">
      <c r="B179" s="158"/>
      <c r="C179" s="159"/>
      <c r="D179" s="159"/>
      <c r="E179" s="159"/>
      <c r="F179" s="244" t="s">
        <v>173</v>
      </c>
      <c r="G179" s="245"/>
      <c r="H179" s="245"/>
      <c r="I179" s="245"/>
      <c r="J179" s="159"/>
      <c r="K179" s="160">
        <v>17.097</v>
      </c>
      <c r="L179" s="159"/>
      <c r="M179" s="159"/>
      <c r="N179" s="159"/>
      <c r="O179" s="159"/>
      <c r="P179" s="159"/>
      <c r="Q179" s="159"/>
      <c r="R179" s="161"/>
      <c r="T179" s="162"/>
      <c r="U179" s="159"/>
      <c r="V179" s="159"/>
      <c r="W179" s="159"/>
      <c r="X179" s="159"/>
      <c r="Y179" s="159"/>
      <c r="Z179" s="159"/>
      <c r="AA179" s="163"/>
      <c r="AT179" s="164" t="s">
        <v>166</v>
      </c>
      <c r="AU179" s="164" t="s">
        <v>95</v>
      </c>
      <c r="AV179" s="164" t="s">
        <v>160</v>
      </c>
      <c r="AW179" s="164" t="s">
        <v>102</v>
      </c>
      <c r="AX179" s="164" t="s">
        <v>80</v>
      </c>
      <c r="AY179" s="164" t="s">
        <v>150</v>
      </c>
    </row>
    <row r="180" spans="2:51" s="6" customFormat="1" ht="18.75" customHeight="1">
      <c r="B180" s="145"/>
      <c r="C180" s="146"/>
      <c r="D180" s="146"/>
      <c r="E180" s="146"/>
      <c r="F180" s="238" t="s">
        <v>174</v>
      </c>
      <c r="G180" s="239"/>
      <c r="H180" s="239"/>
      <c r="I180" s="239"/>
      <c r="J180" s="146"/>
      <c r="K180" s="146"/>
      <c r="L180" s="146"/>
      <c r="M180" s="146"/>
      <c r="N180" s="146"/>
      <c r="O180" s="146"/>
      <c r="P180" s="146"/>
      <c r="Q180" s="146"/>
      <c r="R180" s="147"/>
      <c r="T180" s="148"/>
      <c r="U180" s="146"/>
      <c r="V180" s="146"/>
      <c r="W180" s="146"/>
      <c r="X180" s="146"/>
      <c r="Y180" s="146"/>
      <c r="Z180" s="146"/>
      <c r="AA180" s="149"/>
      <c r="AT180" s="150" t="s">
        <v>166</v>
      </c>
      <c r="AU180" s="150" t="s">
        <v>95</v>
      </c>
      <c r="AV180" s="150" t="s">
        <v>22</v>
      </c>
      <c r="AW180" s="150" t="s">
        <v>102</v>
      </c>
      <c r="AX180" s="150" t="s">
        <v>80</v>
      </c>
      <c r="AY180" s="150" t="s">
        <v>150</v>
      </c>
    </row>
    <row r="181" spans="2:51" s="6" customFormat="1" ht="18.75" customHeight="1">
      <c r="B181" s="151"/>
      <c r="C181" s="152"/>
      <c r="D181" s="152"/>
      <c r="E181" s="152"/>
      <c r="F181" s="240" t="s">
        <v>196</v>
      </c>
      <c r="G181" s="241"/>
      <c r="H181" s="241"/>
      <c r="I181" s="241"/>
      <c r="J181" s="152"/>
      <c r="K181" s="153">
        <v>18.711</v>
      </c>
      <c r="L181" s="152"/>
      <c r="M181" s="152"/>
      <c r="N181" s="152"/>
      <c r="O181" s="152"/>
      <c r="P181" s="152"/>
      <c r="Q181" s="152"/>
      <c r="R181" s="154"/>
      <c r="T181" s="155"/>
      <c r="U181" s="152"/>
      <c r="V181" s="152"/>
      <c r="W181" s="152"/>
      <c r="X181" s="152"/>
      <c r="Y181" s="152"/>
      <c r="Z181" s="152"/>
      <c r="AA181" s="156"/>
      <c r="AT181" s="157" t="s">
        <v>166</v>
      </c>
      <c r="AU181" s="157" t="s">
        <v>95</v>
      </c>
      <c r="AV181" s="157" t="s">
        <v>95</v>
      </c>
      <c r="AW181" s="157" t="s">
        <v>102</v>
      </c>
      <c r="AX181" s="157" t="s">
        <v>80</v>
      </c>
      <c r="AY181" s="157" t="s">
        <v>150</v>
      </c>
    </row>
    <row r="182" spans="2:51" s="6" customFormat="1" ht="18.75" customHeight="1">
      <c r="B182" s="151"/>
      <c r="C182" s="152"/>
      <c r="D182" s="152"/>
      <c r="E182" s="152"/>
      <c r="F182" s="240" t="s">
        <v>197</v>
      </c>
      <c r="G182" s="241"/>
      <c r="H182" s="241"/>
      <c r="I182" s="241"/>
      <c r="J182" s="152"/>
      <c r="K182" s="153">
        <v>5.28</v>
      </c>
      <c r="L182" s="152"/>
      <c r="M182" s="152"/>
      <c r="N182" s="152"/>
      <c r="O182" s="152"/>
      <c r="P182" s="152"/>
      <c r="Q182" s="152"/>
      <c r="R182" s="154"/>
      <c r="T182" s="155"/>
      <c r="U182" s="152"/>
      <c r="V182" s="152"/>
      <c r="W182" s="152"/>
      <c r="X182" s="152"/>
      <c r="Y182" s="152"/>
      <c r="Z182" s="152"/>
      <c r="AA182" s="156"/>
      <c r="AT182" s="157" t="s">
        <v>166</v>
      </c>
      <c r="AU182" s="157" t="s">
        <v>95</v>
      </c>
      <c r="AV182" s="157" t="s">
        <v>95</v>
      </c>
      <c r="AW182" s="157" t="s">
        <v>102</v>
      </c>
      <c r="AX182" s="157" t="s">
        <v>80</v>
      </c>
      <c r="AY182" s="157" t="s">
        <v>150</v>
      </c>
    </row>
    <row r="183" spans="2:51" s="6" customFormat="1" ht="18.75" customHeight="1">
      <c r="B183" s="158"/>
      <c r="C183" s="159"/>
      <c r="D183" s="159"/>
      <c r="E183" s="159"/>
      <c r="F183" s="244" t="s">
        <v>180</v>
      </c>
      <c r="G183" s="245"/>
      <c r="H183" s="245"/>
      <c r="I183" s="245"/>
      <c r="J183" s="159"/>
      <c r="K183" s="160">
        <v>23.991</v>
      </c>
      <c r="L183" s="159"/>
      <c r="M183" s="159"/>
      <c r="N183" s="159"/>
      <c r="O183" s="159"/>
      <c r="P183" s="159"/>
      <c r="Q183" s="159"/>
      <c r="R183" s="161"/>
      <c r="T183" s="162"/>
      <c r="U183" s="159"/>
      <c r="V183" s="159"/>
      <c r="W183" s="159"/>
      <c r="X183" s="159"/>
      <c r="Y183" s="159"/>
      <c r="Z183" s="159"/>
      <c r="AA183" s="163"/>
      <c r="AT183" s="164" t="s">
        <v>166</v>
      </c>
      <c r="AU183" s="164" t="s">
        <v>95</v>
      </c>
      <c r="AV183" s="164" t="s">
        <v>160</v>
      </c>
      <c r="AW183" s="164" t="s">
        <v>102</v>
      </c>
      <c r="AX183" s="164" t="s">
        <v>80</v>
      </c>
      <c r="AY183" s="164" t="s">
        <v>150</v>
      </c>
    </row>
    <row r="184" spans="2:51" s="6" customFormat="1" ht="18.75" customHeight="1">
      <c r="B184" s="165"/>
      <c r="C184" s="166"/>
      <c r="D184" s="166"/>
      <c r="E184" s="166"/>
      <c r="F184" s="242" t="s">
        <v>181</v>
      </c>
      <c r="G184" s="243"/>
      <c r="H184" s="243"/>
      <c r="I184" s="243"/>
      <c r="J184" s="166"/>
      <c r="K184" s="167">
        <v>41.088</v>
      </c>
      <c r="L184" s="166"/>
      <c r="M184" s="166"/>
      <c r="N184" s="166"/>
      <c r="O184" s="166"/>
      <c r="P184" s="166"/>
      <c r="Q184" s="166"/>
      <c r="R184" s="168"/>
      <c r="T184" s="169"/>
      <c r="U184" s="166"/>
      <c r="V184" s="166"/>
      <c r="W184" s="166"/>
      <c r="X184" s="166"/>
      <c r="Y184" s="166"/>
      <c r="Z184" s="166"/>
      <c r="AA184" s="170"/>
      <c r="AT184" s="171" t="s">
        <v>166</v>
      </c>
      <c r="AU184" s="171" t="s">
        <v>95</v>
      </c>
      <c r="AV184" s="171" t="s">
        <v>155</v>
      </c>
      <c r="AW184" s="171" t="s">
        <v>102</v>
      </c>
      <c r="AX184" s="171" t="s">
        <v>22</v>
      </c>
      <c r="AY184" s="171" t="s">
        <v>150</v>
      </c>
    </row>
    <row r="185" spans="2:65" s="6" customFormat="1" ht="27" customHeight="1">
      <c r="B185" s="23"/>
      <c r="C185" s="138" t="s">
        <v>198</v>
      </c>
      <c r="D185" s="138" t="s">
        <v>151</v>
      </c>
      <c r="E185" s="139" t="s">
        <v>199</v>
      </c>
      <c r="F185" s="229" t="s">
        <v>200</v>
      </c>
      <c r="G185" s="230"/>
      <c r="H185" s="230"/>
      <c r="I185" s="230"/>
      <c r="J185" s="140" t="s">
        <v>201</v>
      </c>
      <c r="K185" s="141">
        <v>60.8</v>
      </c>
      <c r="L185" s="231">
        <v>0</v>
      </c>
      <c r="M185" s="230"/>
      <c r="N185" s="232">
        <f>ROUND($L$185*$K$185,2)</f>
        <v>0</v>
      </c>
      <c r="O185" s="230"/>
      <c r="P185" s="230"/>
      <c r="Q185" s="230"/>
      <c r="R185" s="25"/>
      <c r="T185" s="142"/>
      <c r="U185" s="31" t="s">
        <v>45</v>
      </c>
      <c r="V185" s="24"/>
      <c r="W185" s="143">
        <f>$V$185*$K$185</f>
        <v>0</v>
      </c>
      <c r="X185" s="143">
        <v>0.00014</v>
      </c>
      <c r="Y185" s="143">
        <f>$X$185*$K$185</f>
        <v>0.008511999999999999</v>
      </c>
      <c r="Z185" s="143">
        <v>0</v>
      </c>
      <c r="AA185" s="144">
        <f>$Z$185*$K$185</f>
        <v>0</v>
      </c>
      <c r="AR185" s="6" t="s">
        <v>155</v>
      </c>
      <c r="AT185" s="6" t="s">
        <v>151</v>
      </c>
      <c r="AU185" s="6" t="s">
        <v>95</v>
      </c>
      <c r="AY185" s="6" t="s">
        <v>150</v>
      </c>
      <c r="BE185" s="87">
        <f>IF($U$185="základní",$N$185,0)</f>
        <v>0</v>
      </c>
      <c r="BF185" s="87">
        <f>IF($U$185="snížená",$N$185,0)</f>
        <v>0</v>
      </c>
      <c r="BG185" s="87">
        <f>IF($U$185="zákl. přenesená",$N$185,0)</f>
        <v>0</v>
      </c>
      <c r="BH185" s="87">
        <f>IF($U$185="sníž. přenesená",$N$185,0)</f>
        <v>0</v>
      </c>
      <c r="BI185" s="87">
        <f>IF($U$185="nulová",$N$185,0)</f>
        <v>0</v>
      </c>
      <c r="BJ185" s="6" t="s">
        <v>22</v>
      </c>
      <c r="BK185" s="87">
        <f>ROUND($L$185*$K$185,2)</f>
        <v>0</v>
      </c>
      <c r="BL185" s="6" t="s">
        <v>155</v>
      </c>
      <c r="BM185" s="6" t="s">
        <v>202</v>
      </c>
    </row>
    <row r="186" spans="2:51" s="6" customFormat="1" ht="18.75" customHeight="1">
      <c r="B186" s="151"/>
      <c r="C186" s="152"/>
      <c r="D186" s="152"/>
      <c r="E186" s="152"/>
      <c r="F186" s="240" t="s">
        <v>203</v>
      </c>
      <c r="G186" s="241"/>
      <c r="H186" s="241"/>
      <c r="I186" s="241"/>
      <c r="J186" s="152"/>
      <c r="K186" s="153">
        <v>30.4</v>
      </c>
      <c r="L186" s="152"/>
      <c r="M186" s="152"/>
      <c r="N186" s="152"/>
      <c r="O186" s="152"/>
      <c r="P186" s="152"/>
      <c r="Q186" s="152"/>
      <c r="R186" s="154"/>
      <c r="T186" s="155"/>
      <c r="U186" s="152"/>
      <c r="V186" s="152"/>
      <c r="W186" s="152"/>
      <c r="X186" s="152"/>
      <c r="Y186" s="152"/>
      <c r="Z186" s="152"/>
      <c r="AA186" s="156"/>
      <c r="AT186" s="157" t="s">
        <v>166</v>
      </c>
      <c r="AU186" s="157" t="s">
        <v>95</v>
      </c>
      <c r="AV186" s="157" t="s">
        <v>95</v>
      </c>
      <c r="AW186" s="157" t="s">
        <v>102</v>
      </c>
      <c r="AX186" s="157" t="s">
        <v>80</v>
      </c>
      <c r="AY186" s="157" t="s">
        <v>150</v>
      </c>
    </row>
    <row r="187" spans="2:51" s="6" customFormat="1" ht="18.75" customHeight="1">
      <c r="B187" s="151"/>
      <c r="C187" s="152"/>
      <c r="D187" s="152"/>
      <c r="E187" s="152"/>
      <c r="F187" s="240" t="s">
        <v>204</v>
      </c>
      <c r="G187" s="241"/>
      <c r="H187" s="241"/>
      <c r="I187" s="241"/>
      <c r="J187" s="152"/>
      <c r="K187" s="153">
        <v>30.4</v>
      </c>
      <c r="L187" s="152"/>
      <c r="M187" s="152"/>
      <c r="N187" s="152"/>
      <c r="O187" s="152"/>
      <c r="P187" s="152"/>
      <c r="Q187" s="152"/>
      <c r="R187" s="154"/>
      <c r="T187" s="155"/>
      <c r="U187" s="152"/>
      <c r="V187" s="152"/>
      <c r="W187" s="152"/>
      <c r="X187" s="152"/>
      <c r="Y187" s="152"/>
      <c r="Z187" s="152"/>
      <c r="AA187" s="156"/>
      <c r="AT187" s="157" t="s">
        <v>166</v>
      </c>
      <c r="AU187" s="157" t="s">
        <v>95</v>
      </c>
      <c r="AV187" s="157" t="s">
        <v>95</v>
      </c>
      <c r="AW187" s="157" t="s">
        <v>102</v>
      </c>
      <c r="AX187" s="157" t="s">
        <v>80</v>
      </c>
      <c r="AY187" s="157" t="s">
        <v>150</v>
      </c>
    </row>
    <row r="188" spans="2:51" s="6" customFormat="1" ht="18.75" customHeight="1">
      <c r="B188" s="165"/>
      <c r="C188" s="166"/>
      <c r="D188" s="166"/>
      <c r="E188" s="166"/>
      <c r="F188" s="242" t="s">
        <v>181</v>
      </c>
      <c r="G188" s="243"/>
      <c r="H188" s="243"/>
      <c r="I188" s="243"/>
      <c r="J188" s="166"/>
      <c r="K188" s="167">
        <v>60.8</v>
      </c>
      <c r="L188" s="166"/>
      <c r="M188" s="166"/>
      <c r="N188" s="166"/>
      <c r="O188" s="166"/>
      <c r="P188" s="166"/>
      <c r="Q188" s="166"/>
      <c r="R188" s="168"/>
      <c r="T188" s="169"/>
      <c r="U188" s="166"/>
      <c r="V188" s="166"/>
      <c r="W188" s="166"/>
      <c r="X188" s="166"/>
      <c r="Y188" s="166"/>
      <c r="Z188" s="166"/>
      <c r="AA188" s="170"/>
      <c r="AT188" s="171" t="s">
        <v>166</v>
      </c>
      <c r="AU188" s="171" t="s">
        <v>95</v>
      </c>
      <c r="AV188" s="171" t="s">
        <v>155</v>
      </c>
      <c r="AW188" s="171" t="s">
        <v>102</v>
      </c>
      <c r="AX188" s="171" t="s">
        <v>22</v>
      </c>
      <c r="AY188" s="171" t="s">
        <v>150</v>
      </c>
    </row>
    <row r="189" spans="2:65" s="6" customFormat="1" ht="15.75" customHeight="1">
      <c r="B189" s="23"/>
      <c r="C189" s="138" t="s">
        <v>205</v>
      </c>
      <c r="D189" s="138" t="s">
        <v>151</v>
      </c>
      <c r="E189" s="139" t="s">
        <v>206</v>
      </c>
      <c r="F189" s="229" t="s">
        <v>207</v>
      </c>
      <c r="G189" s="230"/>
      <c r="H189" s="230"/>
      <c r="I189" s="230"/>
      <c r="J189" s="140" t="s">
        <v>163</v>
      </c>
      <c r="K189" s="141">
        <v>21</v>
      </c>
      <c r="L189" s="231">
        <v>0</v>
      </c>
      <c r="M189" s="230"/>
      <c r="N189" s="232">
        <f>ROUND($L$189*$K$189,2)</f>
        <v>0</v>
      </c>
      <c r="O189" s="230"/>
      <c r="P189" s="230"/>
      <c r="Q189" s="230"/>
      <c r="R189" s="25"/>
      <c r="T189" s="142"/>
      <c r="U189" s="31" t="s">
        <v>45</v>
      </c>
      <c r="V189" s="24"/>
      <c r="W189" s="143">
        <f>$V$189*$K$189</f>
        <v>0</v>
      </c>
      <c r="X189" s="143">
        <v>0.26723</v>
      </c>
      <c r="Y189" s="143">
        <f>$X$189*$K$189</f>
        <v>5.61183</v>
      </c>
      <c r="Z189" s="143">
        <v>0</v>
      </c>
      <c r="AA189" s="144">
        <f>$Z$189*$K$189</f>
        <v>0</v>
      </c>
      <c r="AR189" s="6" t="s">
        <v>155</v>
      </c>
      <c r="AT189" s="6" t="s">
        <v>151</v>
      </c>
      <c r="AU189" s="6" t="s">
        <v>95</v>
      </c>
      <c r="AY189" s="6" t="s">
        <v>150</v>
      </c>
      <c r="BE189" s="87">
        <f>IF($U$189="základní",$N$189,0)</f>
        <v>0</v>
      </c>
      <c r="BF189" s="87">
        <f>IF($U$189="snížená",$N$189,0)</f>
        <v>0</v>
      </c>
      <c r="BG189" s="87">
        <f>IF($U$189="zákl. přenesená",$N$189,0)</f>
        <v>0</v>
      </c>
      <c r="BH189" s="87">
        <f>IF($U$189="sníž. přenesená",$N$189,0)</f>
        <v>0</v>
      </c>
      <c r="BI189" s="87">
        <f>IF($U$189="nulová",$N$189,0)</f>
        <v>0</v>
      </c>
      <c r="BJ189" s="6" t="s">
        <v>22</v>
      </c>
      <c r="BK189" s="87">
        <f>ROUND($L$189*$K$189,2)</f>
        <v>0</v>
      </c>
      <c r="BL189" s="6" t="s">
        <v>155</v>
      </c>
      <c r="BM189" s="6" t="s">
        <v>208</v>
      </c>
    </row>
    <row r="190" spans="2:51" s="6" customFormat="1" ht="18.75" customHeight="1">
      <c r="B190" s="151"/>
      <c r="C190" s="152"/>
      <c r="D190" s="152"/>
      <c r="E190" s="152"/>
      <c r="F190" s="240" t="s">
        <v>209</v>
      </c>
      <c r="G190" s="241"/>
      <c r="H190" s="241"/>
      <c r="I190" s="241"/>
      <c r="J190" s="152"/>
      <c r="K190" s="153">
        <v>12.6</v>
      </c>
      <c r="L190" s="152"/>
      <c r="M190" s="152"/>
      <c r="N190" s="152"/>
      <c r="O190" s="152"/>
      <c r="P190" s="152"/>
      <c r="Q190" s="152"/>
      <c r="R190" s="154"/>
      <c r="T190" s="155"/>
      <c r="U190" s="152"/>
      <c r="V190" s="152"/>
      <c r="W190" s="152"/>
      <c r="X190" s="152"/>
      <c r="Y190" s="152"/>
      <c r="Z190" s="152"/>
      <c r="AA190" s="156"/>
      <c r="AT190" s="157" t="s">
        <v>166</v>
      </c>
      <c r="AU190" s="157" t="s">
        <v>95</v>
      </c>
      <c r="AV190" s="157" t="s">
        <v>95</v>
      </c>
      <c r="AW190" s="157" t="s">
        <v>102</v>
      </c>
      <c r="AX190" s="157" t="s">
        <v>80</v>
      </c>
      <c r="AY190" s="157" t="s">
        <v>150</v>
      </c>
    </row>
    <row r="191" spans="2:51" s="6" customFormat="1" ht="18.75" customHeight="1">
      <c r="B191" s="151"/>
      <c r="C191" s="152"/>
      <c r="D191" s="152"/>
      <c r="E191" s="152"/>
      <c r="F191" s="240" t="s">
        <v>210</v>
      </c>
      <c r="G191" s="241"/>
      <c r="H191" s="241"/>
      <c r="I191" s="241"/>
      <c r="J191" s="152"/>
      <c r="K191" s="153">
        <v>8.4</v>
      </c>
      <c r="L191" s="152"/>
      <c r="M191" s="152"/>
      <c r="N191" s="152"/>
      <c r="O191" s="152"/>
      <c r="P191" s="152"/>
      <c r="Q191" s="152"/>
      <c r="R191" s="154"/>
      <c r="T191" s="155"/>
      <c r="U191" s="152"/>
      <c r="V191" s="152"/>
      <c r="W191" s="152"/>
      <c r="X191" s="152"/>
      <c r="Y191" s="152"/>
      <c r="Z191" s="152"/>
      <c r="AA191" s="156"/>
      <c r="AT191" s="157" t="s">
        <v>166</v>
      </c>
      <c r="AU191" s="157" t="s">
        <v>95</v>
      </c>
      <c r="AV191" s="157" t="s">
        <v>95</v>
      </c>
      <c r="AW191" s="157" t="s">
        <v>102</v>
      </c>
      <c r="AX191" s="157" t="s">
        <v>80</v>
      </c>
      <c r="AY191" s="157" t="s">
        <v>150</v>
      </c>
    </row>
    <row r="192" spans="2:51" s="6" customFormat="1" ht="18.75" customHeight="1">
      <c r="B192" s="165"/>
      <c r="C192" s="166"/>
      <c r="D192" s="166"/>
      <c r="E192" s="166"/>
      <c r="F192" s="242" t="s">
        <v>181</v>
      </c>
      <c r="G192" s="243"/>
      <c r="H192" s="243"/>
      <c r="I192" s="243"/>
      <c r="J192" s="166"/>
      <c r="K192" s="167">
        <v>21</v>
      </c>
      <c r="L192" s="166"/>
      <c r="M192" s="166"/>
      <c r="N192" s="166"/>
      <c r="O192" s="166"/>
      <c r="P192" s="166"/>
      <c r="Q192" s="166"/>
      <c r="R192" s="168"/>
      <c r="T192" s="169"/>
      <c r="U192" s="166"/>
      <c r="V192" s="166"/>
      <c r="W192" s="166"/>
      <c r="X192" s="166"/>
      <c r="Y192" s="166"/>
      <c r="Z192" s="166"/>
      <c r="AA192" s="170"/>
      <c r="AT192" s="171" t="s">
        <v>166</v>
      </c>
      <c r="AU192" s="171" t="s">
        <v>95</v>
      </c>
      <c r="AV192" s="171" t="s">
        <v>155</v>
      </c>
      <c r="AW192" s="171" t="s">
        <v>102</v>
      </c>
      <c r="AX192" s="171" t="s">
        <v>22</v>
      </c>
      <c r="AY192" s="171" t="s">
        <v>150</v>
      </c>
    </row>
    <row r="193" spans="2:63" s="127" customFormat="1" ht="30.75" customHeight="1">
      <c r="B193" s="128"/>
      <c r="C193" s="129"/>
      <c r="D193" s="137" t="s">
        <v>105</v>
      </c>
      <c r="E193" s="137"/>
      <c r="F193" s="137"/>
      <c r="G193" s="137"/>
      <c r="H193" s="137"/>
      <c r="I193" s="137"/>
      <c r="J193" s="137"/>
      <c r="K193" s="137"/>
      <c r="L193" s="137"/>
      <c r="M193" s="137"/>
      <c r="N193" s="227">
        <f>$BK$193</f>
        <v>0</v>
      </c>
      <c r="O193" s="228"/>
      <c r="P193" s="228"/>
      <c r="Q193" s="228"/>
      <c r="R193" s="131"/>
      <c r="T193" s="132"/>
      <c r="U193" s="129"/>
      <c r="V193" s="129"/>
      <c r="W193" s="133">
        <f>SUM($W$194:$W$414)</f>
        <v>0</v>
      </c>
      <c r="X193" s="129"/>
      <c r="Y193" s="133">
        <f>SUM($Y$194:$Y$414)</f>
        <v>56.15457361</v>
      </c>
      <c r="Z193" s="129"/>
      <c r="AA193" s="134">
        <f>SUM($AA$194:$AA$414)</f>
        <v>0</v>
      </c>
      <c r="AR193" s="135" t="s">
        <v>22</v>
      </c>
      <c r="AT193" s="135" t="s">
        <v>79</v>
      </c>
      <c r="AU193" s="135" t="s">
        <v>22</v>
      </c>
      <c r="AY193" s="135" t="s">
        <v>150</v>
      </c>
      <c r="BK193" s="136">
        <f>SUM($BK$194:$BK$414)</f>
        <v>0</v>
      </c>
    </row>
    <row r="194" spans="2:65" s="6" customFormat="1" ht="27" customHeight="1">
      <c r="B194" s="23"/>
      <c r="C194" s="138" t="s">
        <v>211</v>
      </c>
      <c r="D194" s="138" t="s">
        <v>151</v>
      </c>
      <c r="E194" s="139" t="s">
        <v>212</v>
      </c>
      <c r="F194" s="229" t="s">
        <v>213</v>
      </c>
      <c r="G194" s="230"/>
      <c r="H194" s="230"/>
      <c r="I194" s="230"/>
      <c r="J194" s="140" t="s">
        <v>163</v>
      </c>
      <c r="K194" s="141">
        <v>17.269</v>
      </c>
      <c r="L194" s="231">
        <v>0</v>
      </c>
      <c r="M194" s="230"/>
      <c r="N194" s="232">
        <f>ROUND($L$194*$K$194,2)</f>
        <v>0</v>
      </c>
      <c r="O194" s="230"/>
      <c r="P194" s="230"/>
      <c r="Q194" s="230"/>
      <c r="R194" s="25"/>
      <c r="T194" s="142"/>
      <c r="U194" s="31" t="s">
        <v>45</v>
      </c>
      <c r="V194" s="24"/>
      <c r="W194" s="143">
        <f>$V$194*$K$194</f>
        <v>0</v>
      </c>
      <c r="X194" s="143">
        <v>0.01838</v>
      </c>
      <c r="Y194" s="143">
        <f>$X$194*$K$194</f>
        <v>0.31740421999999996</v>
      </c>
      <c r="Z194" s="143">
        <v>0</v>
      </c>
      <c r="AA194" s="144">
        <f>$Z$194*$K$194</f>
        <v>0</v>
      </c>
      <c r="AR194" s="6" t="s">
        <v>155</v>
      </c>
      <c r="AT194" s="6" t="s">
        <v>151</v>
      </c>
      <c r="AU194" s="6" t="s">
        <v>95</v>
      </c>
      <c r="AY194" s="6" t="s">
        <v>150</v>
      </c>
      <c r="BE194" s="87">
        <f>IF($U$194="základní",$N$194,0)</f>
        <v>0</v>
      </c>
      <c r="BF194" s="87">
        <f>IF($U$194="snížená",$N$194,0)</f>
        <v>0</v>
      </c>
      <c r="BG194" s="87">
        <f>IF($U$194="zákl. přenesená",$N$194,0)</f>
        <v>0</v>
      </c>
      <c r="BH194" s="87">
        <f>IF($U$194="sníž. přenesená",$N$194,0)</f>
        <v>0</v>
      </c>
      <c r="BI194" s="87">
        <f>IF($U$194="nulová",$N$194,0)</f>
        <v>0</v>
      </c>
      <c r="BJ194" s="6" t="s">
        <v>22</v>
      </c>
      <c r="BK194" s="87">
        <f>ROUND($L$194*$K$194,2)</f>
        <v>0</v>
      </c>
      <c r="BL194" s="6" t="s">
        <v>155</v>
      </c>
      <c r="BM194" s="6" t="s">
        <v>214</v>
      </c>
    </row>
    <row r="195" spans="2:51" s="6" customFormat="1" ht="18.75" customHeight="1">
      <c r="B195" s="145"/>
      <c r="C195" s="146"/>
      <c r="D195" s="146"/>
      <c r="E195" s="146"/>
      <c r="F195" s="238" t="s">
        <v>165</v>
      </c>
      <c r="G195" s="239"/>
      <c r="H195" s="239"/>
      <c r="I195" s="239"/>
      <c r="J195" s="146"/>
      <c r="K195" s="146"/>
      <c r="L195" s="146"/>
      <c r="M195" s="146"/>
      <c r="N195" s="146"/>
      <c r="O195" s="146"/>
      <c r="P195" s="146"/>
      <c r="Q195" s="146"/>
      <c r="R195" s="147"/>
      <c r="T195" s="148"/>
      <c r="U195" s="146"/>
      <c r="V195" s="146"/>
      <c r="W195" s="146"/>
      <c r="X195" s="146"/>
      <c r="Y195" s="146"/>
      <c r="Z195" s="146"/>
      <c r="AA195" s="149"/>
      <c r="AT195" s="150" t="s">
        <v>166</v>
      </c>
      <c r="AU195" s="150" t="s">
        <v>95</v>
      </c>
      <c r="AV195" s="150" t="s">
        <v>22</v>
      </c>
      <c r="AW195" s="150" t="s">
        <v>102</v>
      </c>
      <c r="AX195" s="150" t="s">
        <v>80</v>
      </c>
      <c r="AY195" s="150" t="s">
        <v>150</v>
      </c>
    </row>
    <row r="196" spans="2:51" s="6" customFormat="1" ht="18.75" customHeight="1">
      <c r="B196" s="145"/>
      <c r="C196" s="146"/>
      <c r="D196" s="146"/>
      <c r="E196" s="146"/>
      <c r="F196" s="238" t="s">
        <v>215</v>
      </c>
      <c r="G196" s="239"/>
      <c r="H196" s="239"/>
      <c r="I196" s="239"/>
      <c r="J196" s="146"/>
      <c r="K196" s="146"/>
      <c r="L196" s="146"/>
      <c r="M196" s="146"/>
      <c r="N196" s="146"/>
      <c r="O196" s="146"/>
      <c r="P196" s="146"/>
      <c r="Q196" s="146"/>
      <c r="R196" s="147"/>
      <c r="T196" s="148"/>
      <c r="U196" s="146"/>
      <c r="V196" s="146"/>
      <c r="W196" s="146"/>
      <c r="X196" s="146"/>
      <c r="Y196" s="146"/>
      <c r="Z196" s="146"/>
      <c r="AA196" s="149"/>
      <c r="AT196" s="150" t="s">
        <v>166</v>
      </c>
      <c r="AU196" s="150" t="s">
        <v>95</v>
      </c>
      <c r="AV196" s="150" t="s">
        <v>22</v>
      </c>
      <c r="AW196" s="150" t="s">
        <v>102</v>
      </c>
      <c r="AX196" s="150" t="s">
        <v>80</v>
      </c>
      <c r="AY196" s="150" t="s">
        <v>150</v>
      </c>
    </row>
    <row r="197" spans="2:51" s="6" customFormat="1" ht="18.75" customHeight="1">
      <c r="B197" s="151"/>
      <c r="C197" s="152"/>
      <c r="D197" s="152"/>
      <c r="E197" s="152"/>
      <c r="F197" s="240" t="s">
        <v>216</v>
      </c>
      <c r="G197" s="241"/>
      <c r="H197" s="241"/>
      <c r="I197" s="241"/>
      <c r="J197" s="152"/>
      <c r="K197" s="153">
        <v>1.848</v>
      </c>
      <c r="L197" s="152"/>
      <c r="M197" s="152"/>
      <c r="N197" s="152"/>
      <c r="O197" s="152"/>
      <c r="P197" s="152"/>
      <c r="Q197" s="152"/>
      <c r="R197" s="154"/>
      <c r="T197" s="155"/>
      <c r="U197" s="152"/>
      <c r="V197" s="152"/>
      <c r="W197" s="152"/>
      <c r="X197" s="152"/>
      <c r="Y197" s="152"/>
      <c r="Z197" s="152"/>
      <c r="AA197" s="156"/>
      <c r="AT197" s="157" t="s">
        <v>166</v>
      </c>
      <c r="AU197" s="157" t="s">
        <v>95</v>
      </c>
      <c r="AV197" s="157" t="s">
        <v>95</v>
      </c>
      <c r="AW197" s="157" t="s">
        <v>102</v>
      </c>
      <c r="AX197" s="157" t="s">
        <v>80</v>
      </c>
      <c r="AY197" s="157" t="s">
        <v>150</v>
      </c>
    </row>
    <row r="198" spans="2:51" s="6" customFormat="1" ht="18.75" customHeight="1">
      <c r="B198" s="151"/>
      <c r="C198" s="152"/>
      <c r="D198" s="152"/>
      <c r="E198" s="152"/>
      <c r="F198" s="240" t="s">
        <v>217</v>
      </c>
      <c r="G198" s="241"/>
      <c r="H198" s="241"/>
      <c r="I198" s="241"/>
      <c r="J198" s="152"/>
      <c r="K198" s="153">
        <v>1.456</v>
      </c>
      <c r="L198" s="152"/>
      <c r="M198" s="152"/>
      <c r="N198" s="152"/>
      <c r="O198" s="152"/>
      <c r="P198" s="152"/>
      <c r="Q198" s="152"/>
      <c r="R198" s="154"/>
      <c r="T198" s="155"/>
      <c r="U198" s="152"/>
      <c r="V198" s="152"/>
      <c r="W198" s="152"/>
      <c r="X198" s="152"/>
      <c r="Y198" s="152"/>
      <c r="Z198" s="152"/>
      <c r="AA198" s="156"/>
      <c r="AT198" s="157" t="s">
        <v>166</v>
      </c>
      <c r="AU198" s="157" t="s">
        <v>95</v>
      </c>
      <c r="AV198" s="157" t="s">
        <v>95</v>
      </c>
      <c r="AW198" s="157" t="s">
        <v>102</v>
      </c>
      <c r="AX198" s="157" t="s">
        <v>80</v>
      </c>
      <c r="AY198" s="157" t="s">
        <v>150</v>
      </c>
    </row>
    <row r="199" spans="2:51" s="6" customFormat="1" ht="18.75" customHeight="1">
      <c r="B199" s="145"/>
      <c r="C199" s="146"/>
      <c r="D199" s="146"/>
      <c r="E199" s="146"/>
      <c r="F199" s="238" t="s">
        <v>218</v>
      </c>
      <c r="G199" s="239"/>
      <c r="H199" s="239"/>
      <c r="I199" s="239"/>
      <c r="J199" s="146"/>
      <c r="K199" s="146"/>
      <c r="L199" s="146"/>
      <c r="M199" s="146"/>
      <c r="N199" s="146"/>
      <c r="O199" s="146"/>
      <c r="P199" s="146"/>
      <c r="Q199" s="146"/>
      <c r="R199" s="147"/>
      <c r="T199" s="148"/>
      <c r="U199" s="146"/>
      <c r="V199" s="146"/>
      <c r="W199" s="146"/>
      <c r="X199" s="146"/>
      <c r="Y199" s="146"/>
      <c r="Z199" s="146"/>
      <c r="AA199" s="149"/>
      <c r="AT199" s="150" t="s">
        <v>166</v>
      </c>
      <c r="AU199" s="150" t="s">
        <v>95</v>
      </c>
      <c r="AV199" s="150" t="s">
        <v>22</v>
      </c>
      <c r="AW199" s="150" t="s">
        <v>102</v>
      </c>
      <c r="AX199" s="150" t="s">
        <v>80</v>
      </c>
      <c r="AY199" s="150" t="s">
        <v>150</v>
      </c>
    </row>
    <row r="200" spans="2:51" s="6" customFormat="1" ht="18.75" customHeight="1">
      <c r="B200" s="151"/>
      <c r="C200" s="152"/>
      <c r="D200" s="152"/>
      <c r="E200" s="152"/>
      <c r="F200" s="240" t="s">
        <v>219</v>
      </c>
      <c r="G200" s="241"/>
      <c r="H200" s="241"/>
      <c r="I200" s="241"/>
      <c r="J200" s="152"/>
      <c r="K200" s="153">
        <v>4.954</v>
      </c>
      <c r="L200" s="152"/>
      <c r="M200" s="152"/>
      <c r="N200" s="152"/>
      <c r="O200" s="152"/>
      <c r="P200" s="152"/>
      <c r="Q200" s="152"/>
      <c r="R200" s="154"/>
      <c r="T200" s="155"/>
      <c r="U200" s="152"/>
      <c r="V200" s="152"/>
      <c r="W200" s="152"/>
      <c r="X200" s="152"/>
      <c r="Y200" s="152"/>
      <c r="Z200" s="152"/>
      <c r="AA200" s="156"/>
      <c r="AT200" s="157" t="s">
        <v>166</v>
      </c>
      <c r="AU200" s="157" t="s">
        <v>95</v>
      </c>
      <c r="AV200" s="157" t="s">
        <v>95</v>
      </c>
      <c r="AW200" s="157" t="s">
        <v>102</v>
      </c>
      <c r="AX200" s="157" t="s">
        <v>80</v>
      </c>
      <c r="AY200" s="157" t="s">
        <v>150</v>
      </c>
    </row>
    <row r="201" spans="2:51" s="6" customFormat="1" ht="18.75" customHeight="1">
      <c r="B201" s="145"/>
      <c r="C201" s="146"/>
      <c r="D201" s="146"/>
      <c r="E201" s="146"/>
      <c r="F201" s="238" t="s">
        <v>174</v>
      </c>
      <c r="G201" s="239"/>
      <c r="H201" s="239"/>
      <c r="I201" s="239"/>
      <c r="J201" s="146"/>
      <c r="K201" s="146"/>
      <c r="L201" s="146"/>
      <c r="M201" s="146"/>
      <c r="N201" s="146"/>
      <c r="O201" s="146"/>
      <c r="P201" s="146"/>
      <c r="Q201" s="146"/>
      <c r="R201" s="147"/>
      <c r="T201" s="148"/>
      <c r="U201" s="146"/>
      <c r="V201" s="146"/>
      <c r="W201" s="146"/>
      <c r="X201" s="146"/>
      <c r="Y201" s="146"/>
      <c r="Z201" s="146"/>
      <c r="AA201" s="149"/>
      <c r="AT201" s="150" t="s">
        <v>166</v>
      </c>
      <c r="AU201" s="150" t="s">
        <v>95</v>
      </c>
      <c r="AV201" s="150" t="s">
        <v>22</v>
      </c>
      <c r="AW201" s="150" t="s">
        <v>102</v>
      </c>
      <c r="AX201" s="150" t="s">
        <v>80</v>
      </c>
      <c r="AY201" s="150" t="s">
        <v>150</v>
      </c>
    </row>
    <row r="202" spans="2:51" s="6" customFormat="1" ht="18.75" customHeight="1">
      <c r="B202" s="145"/>
      <c r="C202" s="146"/>
      <c r="D202" s="146"/>
      <c r="E202" s="146"/>
      <c r="F202" s="238" t="s">
        <v>220</v>
      </c>
      <c r="G202" s="239"/>
      <c r="H202" s="239"/>
      <c r="I202" s="239"/>
      <c r="J202" s="146"/>
      <c r="K202" s="146"/>
      <c r="L202" s="146"/>
      <c r="M202" s="146"/>
      <c r="N202" s="146"/>
      <c r="O202" s="146"/>
      <c r="P202" s="146"/>
      <c r="Q202" s="146"/>
      <c r="R202" s="147"/>
      <c r="T202" s="148"/>
      <c r="U202" s="146"/>
      <c r="V202" s="146"/>
      <c r="W202" s="146"/>
      <c r="X202" s="146"/>
      <c r="Y202" s="146"/>
      <c r="Z202" s="146"/>
      <c r="AA202" s="149"/>
      <c r="AT202" s="150" t="s">
        <v>166</v>
      </c>
      <c r="AU202" s="150" t="s">
        <v>95</v>
      </c>
      <c r="AV202" s="150" t="s">
        <v>22</v>
      </c>
      <c r="AW202" s="150" t="s">
        <v>102</v>
      </c>
      <c r="AX202" s="150" t="s">
        <v>80</v>
      </c>
      <c r="AY202" s="150" t="s">
        <v>150</v>
      </c>
    </row>
    <row r="203" spans="2:51" s="6" customFormat="1" ht="18.75" customHeight="1">
      <c r="B203" s="151"/>
      <c r="C203" s="152"/>
      <c r="D203" s="152"/>
      <c r="E203" s="152"/>
      <c r="F203" s="240" t="s">
        <v>221</v>
      </c>
      <c r="G203" s="241"/>
      <c r="H203" s="241"/>
      <c r="I203" s="241"/>
      <c r="J203" s="152"/>
      <c r="K203" s="153">
        <v>2.222</v>
      </c>
      <c r="L203" s="152"/>
      <c r="M203" s="152"/>
      <c r="N203" s="152"/>
      <c r="O203" s="152"/>
      <c r="P203" s="152"/>
      <c r="Q203" s="152"/>
      <c r="R203" s="154"/>
      <c r="T203" s="155"/>
      <c r="U203" s="152"/>
      <c r="V203" s="152"/>
      <c r="W203" s="152"/>
      <c r="X203" s="152"/>
      <c r="Y203" s="152"/>
      <c r="Z203" s="152"/>
      <c r="AA203" s="156"/>
      <c r="AT203" s="157" t="s">
        <v>166</v>
      </c>
      <c r="AU203" s="157" t="s">
        <v>95</v>
      </c>
      <c r="AV203" s="157" t="s">
        <v>95</v>
      </c>
      <c r="AW203" s="157" t="s">
        <v>102</v>
      </c>
      <c r="AX203" s="157" t="s">
        <v>80</v>
      </c>
      <c r="AY203" s="157" t="s">
        <v>150</v>
      </c>
    </row>
    <row r="204" spans="2:51" s="6" customFormat="1" ht="18.75" customHeight="1">
      <c r="B204" s="151"/>
      <c r="C204" s="152"/>
      <c r="D204" s="152"/>
      <c r="E204" s="152"/>
      <c r="F204" s="240" t="s">
        <v>222</v>
      </c>
      <c r="G204" s="241"/>
      <c r="H204" s="241"/>
      <c r="I204" s="241"/>
      <c r="J204" s="152"/>
      <c r="K204" s="153">
        <v>1.729</v>
      </c>
      <c r="L204" s="152"/>
      <c r="M204" s="152"/>
      <c r="N204" s="152"/>
      <c r="O204" s="152"/>
      <c r="P204" s="152"/>
      <c r="Q204" s="152"/>
      <c r="R204" s="154"/>
      <c r="T204" s="155"/>
      <c r="U204" s="152"/>
      <c r="V204" s="152"/>
      <c r="W204" s="152"/>
      <c r="X204" s="152"/>
      <c r="Y204" s="152"/>
      <c r="Z204" s="152"/>
      <c r="AA204" s="156"/>
      <c r="AT204" s="157" t="s">
        <v>166</v>
      </c>
      <c r="AU204" s="157" t="s">
        <v>95</v>
      </c>
      <c r="AV204" s="157" t="s">
        <v>95</v>
      </c>
      <c r="AW204" s="157" t="s">
        <v>102</v>
      </c>
      <c r="AX204" s="157" t="s">
        <v>80</v>
      </c>
      <c r="AY204" s="157" t="s">
        <v>150</v>
      </c>
    </row>
    <row r="205" spans="2:51" s="6" customFormat="1" ht="18.75" customHeight="1">
      <c r="B205" s="145"/>
      <c r="C205" s="146"/>
      <c r="D205" s="146"/>
      <c r="E205" s="146"/>
      <c r="F205" s="238" t="s">
        <v>223</v>
      </c>
      <c r="G205" s="239"/>
      <c r="H205" s="239"/>
      <c r="I205" s="239"/>
      <c r="J205" s="146"/>
      <c r="K205" s="146"/>
      <c r="L205" s="146"/>
      <c r="M205" s="146"/>
      <c r="N205" s="146"/>
      <c r="O205" s="146"/>
      <c r="P205" s="146"/>
      <c r="Q205" s="146"/>
      <c r="R205" s="147"/>
      <c r="T205" s="148"/>
      <c r="U205" s="146"/>
      <c r="V205" s="146"/>
      <c r="W205" s="146"/>
      <c r="X205" s="146"/>
      <c r="Y205" s="146"/>
      <c r="Z205" s="146"/>
      <c r="AA205" s="149"/>
      <c r="AT205" s="150" t="s">
        <v>166</v>
      </c>
      <c r="AU205" s="150" t="s">
        <v>95</v>
      </c>
      <c r="AV205" s="150" t="s">
        <v>22</v>
      </c>
      <c r="AW205" s="150" t="s">
        <v>102</v>
      </c>
      <c r="AX205" s="150" t="s">
        <v>80</v>
      </c>
      <c r="AY205" s="150" t="s">
        <v>150</v>
      </c>
    </row>
    <row r="206" spans="2:51" s="6" customFormat="1" ht="18.75" customHeight="1">
      <c r="B206" s="151"/>
      <c r="C206" s="152"/>
      <c r="D206" s="152"/>
      <c r="E206" s="152"/>
      <c r="F206" s="240" t="s">
        <v>224</v>
      </c>
      <c r="G206" s="241"/>
      <c r="H206" s="241"/>
      <c r="I206" s="241"/>
      <c r="J206" s="152"/>
      <c r="K206" s="153">
        <v>5.06</v>
      </c>
      <c r="L206" s="152"/>
      <c r="M206" s="152"/>
      <c r="N206" s="152"/>
      <c r="O206" s="152"/>
      <c r="P206" s="152"/>
      <c r="Q206" s="152"/>
      <c r="R206" s="154"/>
      <c r="T206" s="155"/>
      <c r="U206" s="152"/>
      <c r="V206" s="152"/>
      <c r="W206" s="152"/>
      <c r="X206" s="152"/>
      <c r="Y206" s="152"/>
      <c r="Z206" s="152"/>
      <c r="AA206" s="156"/>
      <c r="AT206" s="157" t="s">
        <v>166</v>
      </c>
      <c r="AU206" s="157" t="s">
        <v>95</v>
      </c>
      <c r="AV206" s="157" t="s">
        <v>95</v>
      </c>
      <c r="AW206" s="157" t="s">
        <v>102</v>
      </c>
      <c r="AX206" s="157" t="s">
        <v>80</v>
      </c>
      <c r="AY206" s="157" t="s">
        <v>150</v>
      </c>
    </row>
    <row r="207" spans="2:51" s="6" customFormat="1" ht="18.75" customHeight="1">
      <c r="B207" s="165"/>
      <c r="C207" s="166"/>
      <c r="D207" s="166"/>
      <c r="E207" s="166"/>
      <c r="F207" s="242" t="s">
        <v>181</v>
      </c>
      <c r="G207" s="243"/>
      <c r="H207" s="243"/>
      <c r="I207" s="243"/>
      <c r="J207" s="166"/>
      <c r="K207" s="167">
        <v>17.269</v>
      </c>
      <c r="L207" s="166"/>
      <c r="M207" s="166"/>
      <c r="N207" s="166"/>
      <c r="O207" s="166"/>
      <c r="P207" s="166"/>
      <c r="Q207" s="166"/>
      <c r="R207" s="168"/>
      <c r="T207" s="169"/>
      <c r="U207" s="166"/>
      <c r="V207" s="166"/>
      <c r="W207" s="166"/>
      <c r="X207" s="166"/>
      <c r="Y207" s="166"/>
      <c r="Z207" s="166"/>
      <c r="AA207" s="170"/>
      <c r="AT207" s="171" t="s">
        <v>166</v>
      </c>
      <c r="AU207" s="171" t="s">
        <v>95</v>
      </c>
      <c r="AV207" s="171" t="s">
        <v>155</v>
      </c>
      <c r="AW207" s="171" t="s">
        <v>102</v>
      </c>
      <c r="AX207" s="171" t="s">
        <v>22</v>
      </c>
      <c r="AY207" s="171" t="s">
        <v>150</v>
      </c>
    </row>
    <row r="208" spans="2:65" s="6" customFormat="1" ht="27" customHeight="1">
      <c r="B208" s="23"/>
      <c r="C208" s="138" t="s">
        <v>225</v>
      </c>
      <c r="D208" s="138" t="s">
        <v>151</v>
      </c>
      <c r="E208" s="139" t="s">
        <v>226</v>
      </c>
      <c r="F208" s="229" t="s">
        <v>227</v>
      </c>
      <c r="G208" s="230"/>
      <c r="H208" s="230"/>
      <c r="I208" s="230"/>
      <c r="J208" s="140" t="s">
        <v>163</v>
      </c>
      <c r="K208" s="141">
        <v>60.7</v>
      </c>
      <c r="L208" s="231">
        <v>0</v>
      </c>
      <c r="M208" s="230"/>
      <c r="N208" s="232">
        <f>ROUND($L$208*$K$208,2)</f>
        <v>0</v>
      </c>
      <c r="O208" s="230"/>
      <c r="P208" s="230"/>
      <c r="Q208" s="230"/>
      <c r="R208" s="25"/>
      <c r="T208" s="142"/>
      <c r="U208" s="31" t="s">
        <v>45</v>
      </c>
      <c r="V208" s="24"/>
      <c r="W208" s="143">
        <f>$V$208*$K$208</f>
        <v>0</v>
      </c>
      <c r="X208" s="143">
        <v>0.017</v>
      </c>
      <c r="Y208" s="143">
        <f>$X$208*$K$208</f>
        <v>1.0319</v>
      </c>
      <c r="Z208" s="143">
        <v>0</v>
      </c>
      <c r="AA208" s="144">
        <f>$Z$208*$K$208</f>
        <v>0</v>
      </c>
      <c r="AR208" s="6" t="s">
        <v>155</v>
      </c>
      <c r="AT208" s="6" t="s">
        <v>151</v>
      </c>
      <c r="AU208" s="6" t="s">
        <v>95</v>
      </c>
      <c r="AY208" s="6" t="s">
        <v>150</v>
      </c>
      <c r="BE208" s="87">
        <f>IF($U$208="základní",$N$208,0)</f>
        <v>0</v>
      </c>
      <c r="BF208" s="87">
        <f>IF($U$208="snížená",$N$208,0)</f>
        <v>0</v>
      </c>
      <c r="BG208" s="87">
        <f>IF($U$208="zákl. přenesená",$N$208,0)</f>
        <v>0</v>
      </c>
      <c r="BH208" s="87">
        <f>IF($U$208="sníž. přenesená",$N$208,0)</f>
        <v>0</v>
      </c>
      <c r="BI208" s="87">
        <f>IF($U$208="nulová",$N$208,0)</f>
        <v>0</v>
      </c>
      <c r="BJ208" s="6" t="s">
        <v>22</v>
      </c>
      <c r="BK208" s="87">
        <f>ROUND($L$208*$K$208,2)</f>
        <v>0</v>
      </c>
      <c r="BL208" s="6" t="s">
        <v>155</v>
      </c>
      <c r="BM208" s="6" t="s">
        <v>228</v>
      </c>
    </row>
    <row r="209" spans="2:51" s="6" customFormat="1" ht="18.75" customHeight="1">
      <c r="B209" s="145"/>
      <c r="C209" s="146"/>
      <c r="D209" s="146"/>
      <c r="E209" s="146"/>
      <c r="F209" s="238" t="s">
        <v>165</v>
      </c>
      <c r="G209" s="239"/>
      <c r="H209" s="239"/>
      <c r="I209" s="239"/>
      <c r="J209" s="146"/>
      <c r="K209" s="146"/>
      <c r="L209" s="146"/>
      <c r="M209" s="146"/>
      <c r="N209" s="146"/>
      <c r="O209" s="146"/>
      <c r="P209" s="146"/>
      <c r="Q209" s="146"/>
      <c r="R209" s="147"/>
      <c r="T209" s="148"/>
      <c r="U209" s="146"/>
      <c r="V209" s="146"/>
      <c r="W209" s="146"/>
      <c r="X209" s="146"/>
      <c r="Y209" s="146"/>
      <c r="Z209" s="146"/>
      <c r="AA209" s="149"/>
      <c r="AT209" s="150" t="s">
        <v>166</v>
      </c>
      <c r="AU209" s="150" t="s">
        <v>95</v>
      </c>
      <c r="AV209" s="150" t="s">
        <v>22</v>
      </c>
      <c r="AW209" s="150" t="s">
        <v>102</v>
      </c>
      <c r="AX209" s="150" t="s">
        <v>80</v>
      </c>
      <c r="AY209" s="150" t="s">
        <v>150</v>
      </c>
    </row>
    <row r="210" spans="2:51" s="6" customFormat="1" ht="18.75" customHeight="1">
      <c r="B210" s="151"/>
      <c r="C210" s="152"/>
      <c r="D210" s="152"/>
      <c r="E210" s="152"/>
      <c r="F210" s="240" t="s">
        <v>229</v>
      </c>
      <c r="G210" s="241"/>
      <c r="H210" s="241"/>
      <c r="I210" s="241"/>
      <c r="J210" s="152"/>
      <c r="K210" s="153">
        <v>60.7</v>
      </c>
      <c r="L210" s="152"/>
      <c r="M210" s="152"/>
      <c r="N210" s="152"/>
      <c r="O210" s="152"/>
      <c r="P210" s="152"/>
      <c r="Q210" s="152"/>
      <c r="R210" s="154"/>
      <c r="T210" s="155"/>
      <c r="U210" s="152"/>
      <c r="V210" s="152"/>
      <c r="W210" s="152"/>
      <c r="X210" s="152"/>
      <c r="Y210" s="152"/>
      <c r="Z210" s="152"/>
      <c r="AA210" s="156"/>
      <c r="AT210" s="157" t="s">
        <v>166</v>
      </c>
      <c r="AU210" s="157" t="s">
        <v>95</v>
      </c>
      <c r="AV210" s="157" t="s">
        <v>95</v>
      </c>
      <c r="AW210" s="157" t="s">
        <v>102</v>
      </c>
      <c r="AX210" s="157" t="s">
        <v>22</v>
      </c>
      <c r="AY210" s="157" t="s">
        <v>150</v>
      </c>
    </row>
    <row r="211" spans="2:65" s="6" customFormat="1" ht="27" customHeight="1">
      <c r="B211" s="23"/>
      <c r="C211" s="138" t="s">
        <v>27</v>
      </c>
      <c r="D211" s="138" t="s">
        <v>151</v>
      </c>
      <c r="E211" s="139" t="s">
        <v>230</v>
      </c>
      <c r="F211" s="229" t="s">
        <v>231</v>
      </c>
      <c r="G211" s="230"/>
      <c r="H211" s="230"/>
      <c r="I211" s="230"/>
      <c r="J211" s="140" t="s">
        <v>163</v>
      </c>
      <c r="K211" s="141">
        <v>169.519</v>
      </c>
      <c r="L211" s="231">
        <v>0</v>
      </c>
      <c r="M211" s="230"/>
      <c r="N211" s="232">
        <f>ROUND($L$211*$K$211,2)</f>
        <v>0</v>
      </c>
      <c r="O211" s="230"/>
      <c r="P211" s="230"/>
      <c r="Q211" s="230"/>
      <c r="R211" s="25"/>
      <c r="T211" s="142"/>
      <c r="U211" s="31" t="s">
        <v>45</v>
      </c>
      <c r="V211" s="24"/>
      <c r="W211" s="143">
        <f>$V$211*$K$211</f>
        <v>0</v>
      </c>
      <c r="X211" s="143">
        <v>0.00489</v>
      </c>
      <c r="Y211" s="143">
        <f>$X$211*$K$211</f>
        <v>0.8289479100000001</v>
      </c>
      <c r="Z211" s="143">
        <v>0</v>
      </c>
      <c r="AA211" s="144">
        <f>$Z$211*$K$211</f>
        <v>0</v>
      </c>
      <c r="AR211" s="6" t="s">
        <v>155</v>
      </c>
      <c r="AT211" s="6" t="s">
        <v>151</v>
      </c>
      <c r="AU211" s="6" t="s">
        <v>95</v>
      </c>
      <c r="AY211" s="6" t="s">
        <v>150</v>
      </c>
      <c r="BE211" s="87">
        <f>IF($U$211="základní",$N$211,0)</f>
        <v>0</v>
      </c>
      <c r="BF211" s="87">
        <f>IF($U$211="snížená",$N$211,0)</f>
        <v>0</v>
      </c>
      <c r="BG211" s="87">
        <f>IF($U$211="zákl. přenesená",$N$211,0)</f>
        <v>0</v>
      </c>
      <c r="BH211" s="87">
        <f>IF($U$211="sníž. přenesená",$N$211,0)</f>
        <v>0</v>
      </c>
      <c r="BI211" s="87">
        <f>IF($U$211="nulová",$N$211,0)</f>
        <v>0</v>
      </c>
      <c r="BJ211" s="6" t="s">
        <v>22</v>
      </c>
      <c r="BK211" s="87">
        <f>ROUND($L$211*$K$211,2)</f>
        <v>0</v>
      </c>
      <c r="BL211" s="6" t="s">
        <v>155</v>
      </c>
      <c r="BM211" s="6" t="s">
        <v>232</v>
      </c>
    </row>
    <row r="212" spans="2:51" s="6" customFormat="1" ht="18.75" customHeight="1">
      <c r="B212" s="145"/>
      <c r="C212" s="146"/>
      <c r="D212" s="146"/>
      <c r="E212" s="146"/>
      <c r="F212" s="238" t="s">
        <v>233</v>
      </c>
      <c r="G212" s="239"/>
      <c r="H212" s="239"/>
      <c r="I212" s="239"/>
      <c r="J212" s="146"/>
      <c r="K212" s="146"/>
      <c r="L212" s="146"/>
      <c r="M212" s="146"/>
      <c r="N212" s="146"/>
      <c r="O212" s="146"/>
      <c r="P212" s="146"/>
      <c r="Q212" s="146"/>
      <c r="R212" s="147"/>
      <c r="T212" s="148"/>
      <c r="U212" s="146"/>
      <c r="V212" s="146"/>
      <c r="W212" s="146"/>
      <c r="X212" s="146"/>
      <c r="Y212" s="146"/>
      <c r="Z212" s="146"/>
      <c r="AA212" s="149"/>
      <c r="AT212" s="150" t="s">
        <v>166</v>
      </c>
      <c r="AU212" s="150" t="s">
        <v>95</v>
      </c>
      <c r="AV212" s="150" t="s">
        <v>22</v>
      </c>
      <c r="AW212" s="150" t="s">
        <v>102</v>
      </c>
      <c r="AX212" s="150" t="s">
        <v>80</v>
      </c>
      <c r="AY212" s="150" t="s">
        <v>150</v>
      </c>
    </row>
    <row r="213" spans="2:51" s="6" customFormat="1" ht="18.75" customHeight="1">
      <c r="B213" s="145"/>
      <c r="C213" s="146"/>
      <c r="D213" s="146"/>
      <c r="E213" s="146"/>
      <c r="F213" s="238" t="s">
        <v>165</v>
      </c>
      <c r="G213" s="239"/>
      <c r="H213" s="239"/>
      <c r="I213" s="239"/>
      <c r="J213" s="146"/>
      <c r="K213" s="146"/>
      <c r="L213" s="146"/>
      <c r="M213" s="146"/>
      <c r="N213" s="146"/>
      <c r="O213" s="146"/>
      <c r="P213" s="146"/>
      <c r="Q213" s="146"/>
      <c r="R213" s="147"/>
      <c r="T213" s="148"/>
      <c r="U213" s="146"/>
      <c r="V213" s="146"/>
      <c r="W213" s="146"/>
      <c r="X213" s="146"/>
      <c r="Y213" s="146"/>
      <c r="Z213" s="146"/>
      <c r="AA213" s="149"/>
      <c r="AT213" s="150" t="s">
        <v>166</v>
      </c>
      <c r="AU213" s="150" t="s">
        <v>95</v>
      </c>
      <c r="AV213" s="150" t="s">
        <v>22</v>
      </c>
      <c r="AW213" s="150" t="s">
        <v>102</v>
      </c>
      <c r="AX213" s="150" t="s">
        <v>80</v>
      </c>
      <c r="AY213" s="150" t="s">
        <v>150</v>
      </c>
    </row>
    <row r="214" spans="2:51" s="6" customFormat="1" ht="18.75" customHeight="1">
      <c r="B214" s="151"/>
      <c r="C214" s="152"/>
      <c r="D214" s="152"/>
      <c r="E214" s="152"/>
      <c r="F214" s="240" t="s">
        <v>234</v>
      </c>
      <c r="G214" s="241"/>
      <c r="H214" s="241"/>
      <c r="I214" s="241"/>
      <c r="J214" s="152"/>
      <c r="K214" s="153">
        <v>12.43</v>
      </c>
      <c r="L214" s="152"/>
      <c r="M214" s="152"/>
      <c r="N214" s="152"/>
      <c r="O214" s="152"/>
      <c r="P214" s="152"/>
      <c r="Q214" s="152"/>
      <c r="R214" s="154"/>
      <c r="T214" s="155"/>
      <c r="U214" s="152"/>
      <c r="V214" s="152"/>
      <c r="W214" s="152"/>
      <c r="X214" s="152"/>
      <c r="Y214" s="152"/>
      <c r="Z214" s="152"/>
      <c r="AA214" s="156"/>
      <c r="AT214" s="157" t="s">
        <v>166</v>
      </c>
      <c r="AU214" s="157" t="s">
        <v>95</v>
      </c>
      <c r="AV214" s="157" t="s">
        <v>95</v>
      </c>
      <c r="AW214" s="157" t="s">
        <v>102</v>
      </c>
      <c r="AX214" s="157" t="s">
        <v>80</v>
      </c>
      <c r="AY214" s="157" t="s">
        <v>150</v>
      </c>
    </row>
    <row r="215" spans="2:51" s="6" customFormat="1" ht="18.75" customHeight="1">
      <c r="B215" s="151"/>
      <c r="C215" s="152"/>
      <c r="D215" s="152"/>
      <c r="E215" s="152"/>
      <c r="F215" s="240" t="s">
        <v>235</v>
      </c>
      <c r="G215" s="241"/>
      <c r="H215" s="241"/>
      <c r="I215" s="241"/>
      <c r="J215" s="152"/>
      <c r="K215" s="153">
        <v>5.363</v>
      </c>
      <c r="L215" s="152"/>
      <c r="M215" s="152"/>
      <c r="N215" s="152"/>
      <c r="O215" s="152"/>
      <c r="P215" s="152"/>
      <c r="Q215" s="152"/>
      <c r="R215" s="154"/>
      <c r="T215" s="155"/>
      <c r="U215" s="152"/>
      <c r="V215" s="152"/>
      <c r="W215" s="152"/>
      <c r="X215" s="152"/>
      <c r="Y215" s="152"/>
      <c r="Z215" s="152"/>
      <c r="AA215" s="156"/>
      <c r="AT215" s="157" t="s">
        <v>166</v>
      </c>
      <c r="AU215" s="157" t="s">
        <v>95</v>
      </c>
      <c r="AV215" s="157" t="s">
        <v>95</v>
      </c>
      <c r="AW215" s="157" t="s">
        <v>102</v>
      </c>
      <c r="AX215" s="157" t="s">
        <v>80</v>
      </c>
      <c r="AY215" s="157" t="s">
        <v>150</v>
      </c>
    </row>
    <row r="216" spans="2:51" s="6" customFormat="1" ht="18.75" customHeight="1">
      <c r="B216" s="151"/>
      <c r="C216" s="152"/>
      <c r="D216" s="152"/>
      <c r="E216" s="152"/>
      <c r="F216" s="240" t="s">
        <v>236</v>
      </c>
      <c r="G216" s="241"/>
      <c r="H216" s="241"/>
      <c r="I216" s="241"/>
      <c r="J216" s="152"/>
      <c r="K216" s="153">
        <v>8.125</v>
      </c>
      <c r="L216" s="152"/>
      <c r="M216" s="152"/>
      <c r="N216" s="152"/>
      <c r="O216" s="152"/>
      <c r="P216" s="152"/>
      <c r="Q216" s="152"/>
      <c r="R216" s="154"/>
      <c r="T216" s="155"/>
      <c r="U216" s="152"/>
      <c r="V216" s="152"/>
      <c r="W216" s="152"/>
      <c r="X216" s="152"/>
      <c r="Y216" s="152"/>
      <c r="Z216" s="152"/>
      <c r="AA216" s="156"/>
      <c r="AT216" s="157" t="s">
        <v>166</v>
      </c>
      <c r="AU216" s="157" t="s">
        <v>95</v>
      </c>
      <c r="AV216" s="157" t="s">
        <v>95</v>
      </c>
      <c r="AW216" s="157" t="s">
        <v>102</v>
      </c>
      <c r="AX216" s="157" t="s">
        <v>80</v>
      </c>
      <c r="AY216" s="157" t="s">
        <v>150</v>
      </c>
    </row>
    <row r="217" spans="2:51" s="6" customFormat="1" ht="18.75" customHeight="1">
      <c r="B217" s="151"/>
      <c r="C217" s="152"/>
      <c r="D217" s="152"/>
      <c r="E217" s="152"/>
      <c r="F217" s="240" t="s">
        <v>237</v>
      </c>
      <c r="G217" s="241"/>
      <c r="H217" s="241"/>
      <c r="I217" s="241"/>
      <c r="J217" s="152"/>
      <c r="K217" s="153">
        <v>13.75</v>
      </c>
      <c r="L217" s="152"/>
      <c r="M217" s="152"/>
      <c r="N217" s="152"/>
      <c r="O217" s="152"/>
      <c r="P217" s="152"/>
      <c r="Q217" s="152"/>
      <c r="R217" s="154"/>
      <c r="T217" s="155"/>
      <c r="U217" s="152"/>
      <c r="V217" s="152"/>
      <c r="W217" s="152"/>
      <c r="X217" s="152"/>
      <c r="Y217" s="152"/>
      <c r="Z217" s="152"/>
      <c r="AA217" s="156"/>
      <c r="AT217" s="157" t="s">
        <v>166</v>
      </c>
      <c r="AU217" s="157" t="s">
        <v>95</v>
      </c>
      <c r="AV217" s="157" t="s">
        <v>95</v>
      </c>
      <c r="AW217" s="157" t="s">
        <v>102</v>
      </c>
      <c r="AX217" s="157" t="s">
        <v>80</v>
      </c>
      <c r="AY217" s="157" t="s">
        <v>150</v>
      </c>
    </row>
    <row r="218" spans="2:51" s="6" customFormat="1" ht="18.75" customHeight="1">
      <c r="B218" s="151"/>
      <c r="C218" s="152"/>
      <c r="D218" s="152"/>
      <c r="E218" s="152"/>
      <c r="F218" s="240" t="s">
        <v>238</v>
      </c>
      <c r="G218" s="241"/>
      <c r="H218" s="241"/>
      <c r="I218" s="241"/>
      <c r="J218" s="152"/>
      <c r="K218" s="153">
        <v>31.493</v>
      </c>
      <c r="L218" s="152"/>
      <c r="M218" s="152"/>
      <c r="N218" s="152"/>
      <c r="O218" s="152"/>
      <c r="P218" s="152"/>
      <c r="Q218" s="152"/>
      <c r="R218" s="154"/>
      <c r="T218" s="155"/>
      <c r="U218" s="152"/>
      <c r="V218" s="152"/>
      <c r="W218" s="152"/>
      <c r="X218" s="152"/>
      <c r="Y218" s="152"/>
      <c r="Z218" s="152"/>
      <c r="AA218" s="156"/>
      <c r="AT218" s="157" t="s">
        <v>166</v>
      </c>
      <c r="AU218" s="157" t="s">
        <v>95</v>
      </c>
      <c r="AV218" s="157" t="s">
        <v>95</v>
      </c>
      <c r="AW218" s="157" t="s">
        <v>102</v>
      </c>
      <c r="AX218" s="157" t="s">
        <v>80</v>
      </c>
      <c r="AY218" s="157" t="s">
        <v>150</v>
      </c>
    </row>
    <row r="219" spans="2:51" s="6" customFormat="1" ht="18.75" customHeight="1">
      <c r="B219" s="151"/>
      <c r="C219" s="152"/>
      <c r="D219" s="152"/>
      <c r="E219" s="152"/>
      <c r="F219" s="240" t="s">
        <v>239</v>
      </c>
      <c r="G219" s="241"/>
      <c r="H219" s="241"/>
      <c r="I219" s="241"/>
      <c r="J219" s="152"/>
      <c r="K219" s="153">
        <v>22.198</v>
      </c>
      <c r="L219" s="152"/>
      <c r="M219" s="152"/>
      <c r="N219" s="152"/>
      <c r="O219" s="152"/>
      <c r="P219" s="152"/>
      <c r="Q219" s="152"/>
      <c r="R219" s="154"/>
      <c r="T219" s="155"/>
      <c r="U219" s="152"/>
      <c r="V219" s="152"/>
      <c r="W219" s="152"/>
      <c r="X219" s="152"/>
      <c r="Y219" s="152"/>
      <c r="Z219" s="152"/>
      <c r="AA219" s="156"/>
      <c r="AT219" s="157" t="s">
        <v>166</v>
      </c>
      <c r="AU219" s="157" t="s">
        <v>95</v>
      </c>
      <c r="AV219" s="157" t="s">
        <v>95</v>
      </c>
      <c r="AW219" s="157" t="s">
        <v>102</v>
      </c>
      <c r="AX219" s="157" t="s">
        <v>80</v>
      </c>
      <c r="AY219" s="157" t="s">
        <v>150</v>
      </c>
    </row>
    <row r="220" spans="2:51" s="6" customFormat="1" ht="18.75" customHeight="1">
      <c r="B220" s="151"/>
      <c r="C220" s="152"/>
      <c r="D220" s="152"/>
      <c r="E220" s="152"/>
      <c r="F220" s="240" t="s">
        <v>240</v>
      </c>
      <c r="G220" s="241"/>
      <c r="H220" s="241"/>
      <c r="I220" s="241"/>
      <c r="J220" s="152"/>
      <c r="K220" s="153">
        <v>8.613</v>
      </c>
      <c r="L220" s="152"/>
      <c r="M220" s="152"/>
      <c r="N220" s="152"/>
      <c r="O220" s="152"/>
      <c r="P220" s="152"/>
      <c r="Q220" s="152"/>
      <c r="R220" s="154"/>
      <c r="T220" s="155"/>
      <c r="U220" s="152"/>
      <c r="V220" s="152"/>
      <c r="W220" s="152"/>
      <c r="X220" s="152"/>
      <c r="Y220" s="152"/>
      <c r="Z220" s="152"/>
      <c r="AA220" s="156"/>
      <c r="AT220" s="157" t="s">
        <v>166</v>
      </c>
      <c r="AU220" s="157" t="s">
        <v>95</v>
      </c>
      <c r="AV220" s="157" t="s">
        <v>95</v>
      </c>
      <c r="AW220" s="157" t="s">
        <v>102</v>
      </c>
      <c r="AX220" s="157" t="s">
        <v>80</v>
      </c>
      <c r="AY220" s="157" t="s">
        <v>150</v>
      </c>
    </row>
    <row r="221" spans="2:51" s="6" customFormat="1" ht="18.75" customHeight="1">
      <c r="B221" s="145"/>
      <c r="C221" s="146"/>
      <c r="D221" s="146"/>
      <c r="E221" s="146"/>
      <c r="F221" s="238" t="s">
        <v>178</v>
      </c>
      <c r="G221" s="239"/>
      <c r="H221" s="239"/>
      <c r="I221" s="239"/>
      <c r="J221" s="146"/>
      <c r="K221" s="146"/>
      <c r="L221" s="146"/>
      <c r="M221" s="146"/>
      <c r="N221" s="146"/>
      <c r="O221" s="146"/>
      <c r="P221" s="146"/>
      <c r="Q221" s="146"/>
      <c r="R221" s="147"/>
      <c r="T221" s="148"/>
      <c r="U221" s="146"/>
      <c r="V221" s="146"/>
      <c r="W221" s="146"/>
      <c r="X221" s="146"/>
      <c r="Y221" s="146"/>
      <c r="Z221" s="146"/>
      <c r="AA221" s="149"/>
      <c r="AT221" s="150" t="s">
        <v>166</v>
      </c>
      <c r="AU221" s="150" t="s">
        <v>95</v>
      </c>
      <c r="AV221" s="150" t="s">
        <v>22</v>
      </c>
      <c r="AW221" s="150" t="s">
        <v>102</v>
      </c>
      <c r="AX221" s="150" t="s">
        <v>80</v>
      </c>
      <c r="AY221" s="150" t="s">
        <v>150</v>
      </c>
    </row>
    <row r="222" spans="2:51" s="6" customFormat="1" ht="18.75" customHeight="1">
      <c r="B222" s="151"/>
      <c r="C222" s="152"/>
      <c r="D222" s="152"/>
      <c r="E222" s="152"/>
      <c r="F222" s="240" t="s">
        <v>241</v>
      </c>
      <c r="G222" s="241"/>
      <c r="H222" s="241"/>
      <c r="I222" s="241"/>
      <c r="J222" s="152"/>
      <c r="K222" s="153">
        <v>-11.82</v>
      </c>
      <c r="L222" s="152"/>
      <c r="M222" s="152"/>
      <c r="N222" s="152"/>
      <c r="O222" s="152"/>
      <c r="P222" s="152"/>
      <c r="Q222" s="152"/>
      <c r="R222" s="154"/>
      <c r="T222" s="155"/>
      <c r="U222" s="152"/>
      <c r="V222" s="152"/>
      <c r="W222" s="152"/>
      <c r="X222" s="152"/>
      <c r="Y222" s="152"/>
      <c r="Z222" s="152"/>
      <c r="AA222" s="156"/>
      <c r="AT222" s="157" t="s">
        <v>166</v>
      </c>
      <c r="AU222" s="157" t="s">
        <v>95</v>
      </c>
      <c r="AV222" s="157" t="s">
        <v>95</v>
      </c>
      <c r="AW222" s="157" t="s">
        <v>102</v>
      </c>
      <c r="AX222" s="157" t="s">
        <v>80</v>
      </c>
      <c r="AY222" s="157" t="s">
        <v>150</v>
      </c>
    </row>
    <row r="223" spans="2:51" s="6" customFormat="1" ht="18.75" customHeight="1">
      <c r="B223" s="151"/>
      <c r="C223" s="152"/>
      <c r="D223" s="152"/>
      <c r="E223" s="152"/>
      <c r="F223" s="240" t="s">
        <v>242</v>
      </c>
      <c r="G223" s="241"/>
      <c r="H223" s="241"/>
      <c r="I223" s="241"/>
      <c r="J223" s="152"/>
      <c r="K223" s="153">
        <v>-5.516</v>
      </c>
      <c r="L223" s="152"/>
      <c r="M223" s="152"/>
      <c r="N223" s="152"/>
      <c r="O223" s="152"/>
      <c r="P223" s="152"/>
      <c r="Q223" s="152"/>
      <c r="R223" s="154"/>
      <c r="T223" s="155"/>
      <c r="U223" s="152"/>
      <c r="V223" s="152"/>
      <c r="W223" s="152"/>
      <c r="X223" s="152"/>
      <c r="Y223" s="152"/>
      <c r="Z223" s="152"/>
      <c r="AA223" s="156"/>
      <c r="AT223" s="157" t="s">
        <v>166</v>
      </c>
      <c r="AU223" s="157" t="s">
        <v>95</v>
      </c>
      <c r="AV223" s="157" t="s">
        <v>95</v>
      </c>
      <c r="AW223" s="157" t="s">
        <v>102</v>
      </c>
      <c r="AX223" s="157" t="s">
        <v>80</v>
      </c>
      <c r="AY223" s="157" t="s">
        <v>150</v>
      </c>
    </row>
    <row r="224" spans="2:51" s="6" customFormat="1" ht="18.75" customHeight="1">
      <c r="B224" s="151"/>
      <c r="C224" s="152"/>
      <c r="D224" s="152"/>
      <c r="E224" s="152"/>
      <c r="F224" s="240" t="s">
        <v>243</v>
      </c>
      <c r="G224" s="241"/>
      <c r="H224" s="241"/>
      <c r="I224" s="241"/>
      <c r="J224" s="152"/>
      <c r="K224" s="153">
        <v>-3.546</v>
      </c>
      <c r="L224" s="152"/>
      <c r="M224" s="152"/>
      <c r="N224" s="152"/>
      <c r="O224" s="152"/>
      <c r="P224" s="152"/>
      <c r="Q224" s="152"/>
      <c r="R224" s="154"/>
      <c r="T224" s="155"/>
      <c r="U224" s="152"/>
      <c r="V224" s="152"/>
      <c r="W224" s="152"/>
      <c r="X224" s="152"/>
      <c r="Y224" s="152"/>
      <c r="Z224" s="152"/>
      <c r="AA224" s="156"/>
      <c r="AT224" s="157" t="s">
        <v>166</v>
      </c>
      <c r="AU224" s="157" t="s">
        <v>95</v>
      </c>
      <c r="AV224" s="157" t="s">
        <v>95</v>
      </c>
      <c r="AW224" s="157" t="s">
        <v>102</v>
      </c>
      <c r="AX224" s="157" t="s">
        <v>80</v>
      </c>
      <c r="AY224" s="157" t="s">
        <v>150</v>
      </c>
    </row>
    <row r="225" spans="2:51" s="6" customFormat="1" ht="18.75" customHeight="1">
      <c r="B225" s="158"/>
      <c r="C225" s="159"/>
      <c r="D225" s="159"/>
      <c r="E225" s="159"/>
      <c r="F225" s="244" t="s">
        <v>173</v>
      </c>
      <c r="G225" s="245"/>
      <c r="H225" s="245"/>
      <c r="I225" s="245"/>
      <c r="J225" s="159"/>
      <c r="K225" s="160">
        <v>81.09</v>
      </c>
      <c r="L225" s="159"/>
      <c r="M225" s="159"/>
      <c r="N225" s="159"/>
      <c r="O225" s="159"/>
      <c r="P225" s="159"/>
      <c r="Q225" s="159"/>
      <c r="R225" s="161"/>
      <c r="T225" s="162"/>
      <c r="U225" s="159"/>
      <c r="V225" s="159"/>
      <c r="W225" s="159"/>
      <c r="X225" s="159"/>
      <c r="Y225" s="159"/>
      <c r="Z225" s="159"/>
      <c r="AA225" s="163"/>
      <c r="AT225" s="164" t="s">
        <v>166</v>
      </c>
      <c r="AU225" s="164" t="s">
        <v>95</v>
      </c>
      <c r="AV225" s="164" t="s">
        <v>160</v>
      </c>
      <c r="AW225" s="164" t="s">
        <v>102</v>
      </c>
      <c r="AX225" s="164" t="s">
        <v>80</v>
      </c>
      <c r="AY225" s="164" t="s">
        <v>150</v>
      </c>
    </row>
    <row r="226" spans="2:51" s="6" customFormat="1" ht="18.75" customHeight="1">
      <c r="B226" s="145"/>
      <c r="C226" s="146"/>
      <c r="D226" s="146"/>
      <c r="E226" s="146"/>
      <c r="F226" s="238" t="s">
        <v>174</v>
      </c>
      <c r="G226" s="239"/>
      <c r="H226" s="239"/>
      <c r="I226" s="239"/>
      <c r="J226" s="146"/>
      <c r="K226" s="146"/>
      <c r="L226" s="146"/>
      <c r="M226" s="146"/>
      <c r="N226" s="146"/>
      <c r="O226" s="146"/>
      <c r="P226" s="146"/>
      <c r="Q226" s="146"/>
      <c r="R226" s="147"/>
      <c r="T226" s="148"/>
      <c r="U226" s="146"/>
      <c r="V226" s="146"/>
      <c r="W226" s="146"/>
      <c r="X226" s="146"/>
      <c r="Y226" s="146"/>
      <c r="Z226" s="146"/>
      <c r="AA226" s="149"/>
      <c r="AT226" s="150" t="s">
        <v>166</v>
      </c>
      <c r="AU226" s="150" t="s">
        <v>95</v>
      </c>
      <c r="AV226" s="150" t="s">
        <v>22</v>
      </c>
      <c r="AW226" s="150" t="s">
        <v>102</v>
      </c>
      <c r="AX226" s="150" t="s">
        <v>80</v>
      </c>
      <c r="AY226" s="150" t="s">
        <v>150</v>
      </c>
    </row>
    <row r="227" spans="2:51" s="6" customFormat="1" ht="18.75" customHeight="1">
      <c r="B227" s="151"/>
      <c r="C227" s="152"/>
      <c r="D227" s="152"/>
      <c r="E227" s="152"/>
      <c r="F227" s="240" t="s">
        <v>244</v>
      </c>
      <c r="G227" s="241"/>
      <c r="H227" s="241"/>
      <c r="I227" s="241"/>
      <c r="J227" s="152"/>
      <c r="K227" s="153">
        <v>13.046</v>
      </c>
      <c r="L227" s="152"/>
      <c r="M227" s="152"/>
      <c r="N227" s="152"/>
      <c r="O227" s="152"/>
      <c r="P227" s="152"/>
      <c r="Q227" s="152"/>
      <c r="R227" s="154"/>
      <c r="T227" s="155"/>
      <c r="U227" s="152"/>
      <c r="V227" s="152"/>
      <c r="W227" s="152"/>
      <c r="X227" s="152"/>
      <c r="Y227" s="152"/>
      <c r="Z227" s="152"/>
      <c r="AA227" s="156"/>
      <c r="AT227" s="157" t="s">
        <v>166</v>
      </c>
      <c r="AU227" s="157" t="s">
        <v>95</v>
      </c>
      <c r="AV227" s="157" t="s">
        <v>95</v>
      </c>
      <c r="AW227" s="157" t="s">
        <v>102</v>
      </c>
      <c r="AX227" s="157" t="s">
        <v>80</v>
      </c>
      <c r="AY227" s="157" t="s">
        <v>150</v>
      </c>
    </row>
    <row r="228" spans="2:51" s="6" customFormat="1" ht="18.75" customHeight="1">
      <c r="B228" s="151"/>
      <c r="C228" s="152"/>
      <c r="D228" s="152"/>
      <c r="E228" s="152"/>
      <c r="F228" s="240" t="s">
        <v>245</v>
      </c>
      <c r="G228" s="241"/>
      <c r="H228" s="241"/>
      <c r="I228" s="241"/>
      <c r="J228" s="152"/>
      <c r="K228" s="153">
        <v>5.818</v>
      </c>
      <c r="L228" s="152"/>
      <c r="M228" s="152"/>
      <c r="N228" s="152"/>
      <c r="O228" s="152"/>
      <c r="P228" s="152"/>
      <c r="Q228" s="152"/>
      <c r="R228" s="154"/>
      <c r="T228" s="155"/>
      <c r="U228" s="152"/>
      <c r="V228" s="152"/>
      <c r="W228" s="152"/>
      <c r="X228" s="152"/>
      <c r="Y228" s="152"/>
      <c r="Z228" s="152"/>
      <c r="AA228" s="156"/>
      <c r="AT228" s="157" t="s">
        <v>166</v>
      </c>
      <c r="AU228" s="157" t="s">
        <v>95</v>
      </c>
      <c r="AV228" s="157" t="s">
        <v>95</v>
      </c>
      <c r="AW228" s="157" t="s">
        <v>102</v>
      </c>
      <c r="AX228" s="157" t="s">
        <v>80</v>
      </c>
      <c r="AY228" s="157" t="s">
        <v>150</v>
      </c>
    </row>
    <row r="229" spans="2:51" s="6" customFormat="1" ht="18.75" customHeight="1">
      <c r="B229" s="151"/>
      <c r="C229" s="152"/>
      <c r="D229" s="152"/>
      <c r="E229" s="152"/>
      <c r="F229" s="240" t="s">
        <v>246</v>
      </c>
      <c r="G229" s="241"/>
      <c r="H229" s="241"/>
      <c r="I229" s="241"/>
      <c r="J229" s="152"/>
      <c r="K229" s="153">
        <v>7.475</v>
      </c>
      <c r="L229" s="152"/>
      <c r="M229" s="152"/>
      <c r="N229" s="152"/>
      <c r="O229" s="152"/>
      <c r="P229" s="152"/>
      <c r="Q229" s="152"/>
      <c r="R229" s="154"/>
      <c r="T229" s="155"/>
      <c r="U229" s="152"/>
      <c r="V229" s="152"/>
      <c r="W229" s="152"/>
      <c r="X229" s="152"/>
      <c r="Y229" s="152"/>
      <c r="Z229" s="152"/>
      <c r="AA229" s="156"/>
      <c r="AT229" s="157" t="s">
        <v>166</v>
      </c>
      <c r="AU229" s="157" t="s">
        <v>95</v>
      </c>
      <c r="AV229" s="157" t="s">
        <v>95</v>
      </c>
      <c r="AW229" s="157" t="s">
        <v>102</v>
      </c>
      <c r="AX229" s="157" t="s">
        <v>80</v>
      </c>
      <c r="AY229" s="157" t="s">
        <v>150</v>
      </c>
    </row>
    <row r="230" spans="2:51" s="6" customFormat="1" ht="18.75" customHeight="1">
      <c r="B230" s="151"/>
      <c r="C230" s="152"/>
      <c r="D230" s="152"/>
      <c r="E230" s="152"/>
      <c r="F230" s="240" t="s">
        <v>247</v>
      </c>
      <c r="G230" s="241"/>
      <c r="H230" s="241"/>
      <c r="I230" s="241"/>
      <c r="J230" s="152"/>
      <c r="K230" s="153">
        <v>24.42</v>
      </c>
      <c r="L230" s="152"/>
      <c r="M230" s="152"/>
      <c r="N230" s="152"/>
      <c r="O230" s="152"/>
      <c r="P230" s="152"/>
      <c r="Q230" s="152"/>
      <c r="R230" s="154"/>
      <c r="T230" s="155"/>
      <c r="U230" s="152"/>
      <c r="V230" s="152"/>
      <c r="W230" s="152"/>
      <c r="X230" s="152"/>
      <c r="Y230" s="152"/>
      <c r="Z230" s="152"/>
      <c r="AA230" s="156"/>
      <c r="AT230" s="157" t="s">
        <v>166</v>
      </c>
      <c r="AU230" s="157" t="s">
        <v>95</v>
      </c>
      <c r="AV230" s="157" t="s">
        <v>95</v>
      </c>
      <c r="AW230" s="157" t="s">
        <v>102</v>
      </c>
      <c r="AX230" s="157" t="s">
        <v>80</v>
      </c>
      <c r="AY230" s="157" t="s">
        <v>150</v>
      </c>
    </row>
    <row r="231" spans="2:51" s="6" customFormat="1" ht="18.75" customHeight="1">
      <c r="B231" s="151"/>
      <c r="C231" s="152"/>
      <c r="D231" s="152"/>
      <c r="E231" s="152"/>
      <c r="F231" s="240" t="s">
        <v>248</v>
      </c>
      <c r="G231" s="241"/>
      <c r="H231" s="241"/>
      <c r="I231" s="241"/>
      <c r="J231" s="152"/>
      <c r="K231" s="153">
        <v>10.238</v>
      </c>
      <c r="L231" s="152"/>
      <c r="M231" s="152"/>
      <c r="N231" s="152"/>
      <c r="O231" s="152"/>
      <c r="P231" s="152"/>
      <c r="Q231" s="152"/>
      <c r="R231" s="154"/>
      <c r="T231" s="155"/>
      <c r="U231" s="152"/>
      <c r="V231" s="152"/>
      <c r="W231" s="152"/>
      <c r="X231" s="152"/>
      <c r="Y231" s="152"/>
      <c r="Z231" s="152"/>
      <c r="AA231" s="156"/>
      <c r="AT231" s="157" t="s">
        <v>166</v>
      </c>
      <c r="AU231" s="157" t="s">
        <v>95</v>
      </c>
      <c r="AV231" s="157" t="s">
        <v>95</v>
      </c>
      <c r="AW231" s="157" t="s">
        <v>102</v>
      </c>
      <c r="AX231" s="157" t="s">
        <v>80</v>
      </c>
      <c r="AY231" s="157" t="s">
        <v>150</v>
      </c>
    </row>
    <row r="232" spans="2:51" s="6" customFormat="1" ht="18.75" customHeight="1">
      <c r="B232" s="151"/>
      <c r="C232" s="152"/>
      <c r="D232" s="152"/>
      <c r="E232" s="152"/>
      <c r="F232" s="240" t="s">
        <v>249</v>
      </c>
      <c r="G232" s="241"/>
      <c r="H232" s="241"/>
      <c r="I232" s="241"/>
      <c r="J232" s="152"/>
      <c r="K232" s="153">
        <v>33.54</v>
      </c>
      <c r="L232" s="152"/>
      <c r="M232" s="152"/>
      <c r="N232" s="152"/>
      <c r="O232" s="152"/>
      <c r="P232" s="152"/>
      <c r="Q232" s="152"/>
      <c r="R232" s="154"/>
      <c r="T232" s="155"/>
      <c r="U232" s="152"/>
      <c r="V232" s="152"/>
      <c r="W232" s="152"/>
      <c r="X232" s="152"/>
      <c r="Y232" s="152"/>
      <c r="Z232" s="152"/>
      <c r="AA232" s="156"/>
      <c r="AT232" s="157" t="s">
        <v>166</v>
      </c>
      <c r="AU232" s="157" t="s">
        <v>95</v>
      </c>
      <c r="AV232" s="157" t="s">
        <v>95</v>
      </c>
      <c r="AW232" s="157" t="s">
        <v>102</v>
      </c>
      <c r="AX232" s="157" t="s">
        <v>80</v>
      </c>
      <c r="AY232" s="157" t="s">
        <v>150</v>
      </c>
    </row>
    <row r="233" spans="2:51" s="6" customFormat="1" ht="18.75" customHeight="1">
      <c r="B233" s="151"/>
      <c r="C233" s="152"/>
      <c r="D233" s="152"/>
      <c r="E233" s="152"/>
      <c r="F233" s="240" t="s">
        <v>250</v>
      </c>
      <c r="G233" s="241"/>
      <c r="H233" s="241"/>
      <c r="I233" s="241"/>
      <c r="J233" s="152"/>
      <c r="K233" s="153">
        <v>6.5</v>
      </c>
      <c r="L233" s="152"/>
      <c r="M233" s="152"/>
      <c r="N233" s="152"/>
      <c r="O233" s="152"/>
      <c r="P233" s="152"/>
      <c r="Q233" s="152"/>
      <c r="R233" s="154"/>
      <c r="T233" s="155"/>
      <c r="U233" s="152"/>
      <c r="V233" s="152"/>
      <c r="W233" s="152"/>
      <c r="X233" s="152"/>
      <c r="Y233" s="152"/>
      <c r="Z233" s="152"/>
      <c r="AA233" s="156"/>
      <c r="AT233" s="157" t="s">
        <v>166</v>
      </c>
      <c r="AU233" s="157" t="s">
        <v>95</v>
      </c>
      <c r="AV233" s="157" t="s">
        <v>95</v>
      </c>
      <c r="AW233" s="157" t="s">
        <v>102</v>
      </c>
      <c r="AX233" s="157" t="s">
        <v>80</v>
      </c>
      <c r="AY233" s="157" t="s">
        <v>150</v>
      </c>
    </row>
    <row r="234" spans="2:51" s="6" customFormat="1" ht="18.75" customHeight="1">
      <c r="B234" s="145"/>
      <c r="C234" s="146"/>
      <c r="D234" s="146"/>
      <c r="E234" s="146"/>
      <c r="F234" s="238" t="s">
        <v>178</v>
      </c>
      <c r="G234" s="239"/>
      <c r="H234" s="239"/>
      <c r="I234" s="239"/>
      <c r="J234" s="146"/>
      <c r="K234" s="146"/>
      <c r="L234" s="146"/>
      <c r="M234" s="146"/>
      <c r="N234" s="146"/>
      <c r="O234" s="146"/>
      <c r="P234" s="146"/>
      <c r="Q234" s="146"/>
      <c r="R234" s="147"/>
      <c r="T234" s="148"/>
      <c r="U234" s="146"/>
      <c r="V234" s="146"/>
      <c r="W234" s="146"/>
      <c r="X234" s="146"/>
      <c r="Y234" s="146"/>
      <c r="Z234" s="146"/>
      <c r="AA234" s="149"/>
      <c r="AT234" s="150" t="s">
        <v>166</v>
      </c>
      <c r="AU234" s="150" t="s">
        <v>95</v>
      </c>
      <c r="AV234" s="150" t="s">
        <v>22</v>
      </c>
      <c r="AW234" s="150" t="s">
        <v>102</v>
      </c>
      <c r="AX234" s="150" t="s">
        <v>80</v>
      </c>
      <c r="AY234" s="150" t="s">
        <v>150</v>
      </c>
    </row>
    <row r="235" spans="2:51" s="6" customFormat="1" ht="18.75" customHeight="1">
      <c r="B235" s="151"/>
      <c r="C235" s="152"/>
      <c r="D235" s="152"/>
      <c r="E235" s="152"/>
      <c r="F235" s="240" t="s">
        <v>179</v>
      </c>
      <c r="G235" s="241"/>
      <c r="H235" s="241"/>
      <c r="I235" s="241"/>
      <c r="J235" s="152"/>
      <c r="K235" s="153">
        <v>-7.092</v>
      </c>
      <c r="L235" s="152"/>
      <c r="M235" s="152"/>
      <c r="N235" s="152"/>
      <c r="O235" s="152"/>
      <c r="P235" s="152"/>
      <c r="Q235" s="152"/>
      <c r="R235" s="154"/>
      <c r="T235" s="155"/>
      <c r="U235" s="152"/>
      <c r="V235" s="152"/>
      <c r="W235" s="152"/>
      <c r="X235" s="152"/>
      <c r="Y235" s="152"/>
      <c r="Z235" s="152"/>
      <c r="AA235" s="156"/>
      <c r="AT235" s="157" t="s">
        <v>166</v>
      </c>
      <c r="AU235" s="157" t="s">
        <v>95</v>
      </c>
      <c r="AV235" s="157" t="s">
        <v>95</v>
      </c>
      <c r="AW235" s="157" t="s">
        <v>102</v>
      </c>
      <c r="AX235" s="157" t="s">
        <v>80</v>
      </c>
      <c r="AY235" s="157" t="s">
        <v>150</v>
      </c>
    </row>
    <row r="236" spans="2:51" s="6" customFormat="1" ht="18.75" customHeight="1">
      <c r="B236" s="151"/>
      <c r="C236" s="152"/>
      <c r="D236" s="152"/>
      <c r="E236" s="152"/>
      <c r="F236" s="240" t="s">
        <v>242</v>
      </c>
      <c r="G236" s="241"/>
      <c r="H236" s="241"/>
      <c r="I236" s="241"/>
      <c r="J236" s="152"/>
      <c r="K236" s="153">
        <v>-5.516</v>
      </c>
      <c r="L236" s="152"/>
      <c r="M236" s="152"/>
      <c r="N236" s="152"/>
      <c r="O236" s="152"/>
      <c r="P236" s="152"/>
      <c r="Q236" s="152"/>
      <c r="R236" s="154"/>
      <c r="T236" s="155"/>
      <c r="U236" s="152"/>
      <c r="V236" s="152"/>
      <c r="W236" s="152"/>
      <c r="X236" s="152"/>
      <c r="Y236" s="152"/>
      <c r="Z236" s="152"/>
      <c r="AA236" s="156"/>
      <c r="AT236" s="157" t="s">
        <v>166</v>
      </c>
      <c r="AU236" s="157" t="s">
        <v>95</v>
      </c>
      <c r="AV236" s="157" t="s">
        <v>95</v>
      </c>
      <c r="AW236" s="157" t="s">
        <v>102</v>
      </c>
      <c r="AX236" s="157" t="s">
        <v>80</v>
      </c>
      <c r="AY236" s="157" t="s">
        <v>150</v>
      </c>
    </row>
    <row r="237" spans="2:51" s="6" customFormat="1" ht="18.75" customHeight="1">
      <c r="B237" s="158"/>
      <c r="C237" s="159"/>
      <c r="D237" s="159"/>
      <c r="E237" s="159"/>
      <c r="F237" s="244" t="s">
        <v>180</v>
      </c>
      <c r="G237" s="245"/>
      <c r="H237" s="245"/>
      <c r="I237" s="245"/>
      <c r="J237" s="159"/>
      <c r="K237" s="160">
        <v>88.429</v>
      </c>
      <c r="L237" s="159"/>
      <c r="M237" s="159"/>
      <c r="N237" s="159"/>
      <c r="O237" s="159"/>
      <c r="P237" s="159"/>
      <c r="Q237" s="159"/>
      <c r="R237" s="161"/>
      <c r="T237" s="162"/>
      <c r="U237" s="159"/>
      <c r="V237" s="159"/>
      <c r="W237" s="159"/>
      <c r="X237" s="159"/>
      <c r="Y237" s="159"/>
      <c r="Z237" s="159"/>
      <c r="AA237" s="163"/>
      <c r="AT237" s="164" t="s">
        <v>166</v>
      </c>
      <c r="AU237" s="164" t="s">
        <v>95</v>
      </c>
      <c r="AV237" s="164" t="s">
        <v>160</v>
      </c>
      <c r="AW237" s="164" t="s">
        <v>102</v>
      </c>
      <c r="AX237" s="164" t="s">
        <v>80</v>
      </c>
      <c r="AY237" s="164" t="s">
        <v>150</v>
      </c>
    </row>
    <row r="238" spans="2:51" s="6" customFormat="1" ht="18.75" customHeight="1">
      <c r="B238" s="165"/>
      <c r="C238" s="166"/>
      <c r="D238" s="166"/>
      <c r="E238" s="166"/>
      <c r="F238" s="242" t="s">
        <v>181</v>
      </c>
      <c r="G238" s="243"/>
      <c r="H238" s="243"/>
      <c r="I238" s="243"/>
      <c r="J238" s="166"/>
      <c r="K238" s="167">
        <v>169.519</v>
      </c>
      <c r="L238" s="166"/>
      <c r="M238" s="166"/>
      <c r="N238" s="166"/>
      <c r="O238" s="166"/>
      <c r="P238" s="166"/>
      <c r="Q238" s="166"/>
      <c r="R238" s="168"/>
      <c r="T238" s="169"/>
      <c r="U238" s="166"/>
      <c r="V238" s="166"/>
      <c r="W238" s="166"/>
      <c r="X238" s="166"/>
      <c r="Y238" s="166"/>
      <c r="Z238" s="166"/>
      <c r="AA238" s="170"/>
      <c r="AT238" s="171" t="s">
        <v>166</v>
      </c>
      <c r="AU238" s="171" t="s">
        <v>95</v>
      </c>
      <c r="AV238" s="171" t="s">
        <v>155</v>
      </c>
      <c r="AW238" s="171" t="s">
        <v>102</v>
      </c>
      <c r="AX238" s="171" t="s">
        <v>22</v>
      </c>
      <c r="AY238" s="171" t="s">
        <v>150</v>
      </c>
    </row>
    <row r="239" spans="2:65" s="6" customFormat="1" ht="27" customHeight="1">
      <c r="B239" s="23"/>
      <c r="C239" s="138" t="s">
        <v>251</v>
      </c>
      <c r="D239" s="138" t="s">
        <v>151</v>
      </c>
      <c r="E239" s="139" t="s">
        <v>252</v>
      </c>
      <c r="F239" s="229" t="s">
        <v>253</v>
      </c>
      <c r="G239" s="230"/>
      <c r="H239" s="230"/>
      <c r="I239" s="230"/>
      <c r="J239" s="140" t="s">
        <v>163</v>
      </c>
      <c r="K239" s="141">
        <v>62.425</v>
      </c>
      <c r="L239" s="231">
        <v>0</v>
      </c>
      <c r="M239" s="230"/>
      <c r="N239" s="232">
        <f>ROUND($L$239*$K$239,2)</f>
        <v>0</v>
      </c>
      <c r="O239" s="230"/>
      <c r="P239" s="230"/>
      <c r="Q239" s="230"/>
      <c r="R239" s="25"/>
      <c r="T239" s="142"/>
      <c r="U239" s="31" t="s">
        <v>45</v>
      </c>
      <c r="V239" s="24"/>
      <c r="W239" s="143">
        <f>$V$239*$K$239</f>
        <v>0</v>
      </c>
      <c r="X239" s="143">
        <v>0.003</v>
      </c>
      <c r="Y239" s="143">
        <f>$X$239*$K$239</f>
        <v>0.187275</v>
      </c>
      <c r="Z239" s="143">
        <v>0</v>
      </c>
      <c r="AA239" s="144">
        <f>$Z$239*$K$239</f>
        <v>0</v>
      </c>
      <c r="AR239" s="6" t="s">
        <v>155</v>
      </c>
      <c r="AT239" s="6" t="s">
        <v>151</v>
      </c>
      <c r="AU239" s="6" t="s">
        <v>95</v>
      </c>
      <c r="AY239" s="6" t="s">
        <v>150</v>
      </c>
      <c r="BE239" s="87">
        <f>IF($U$239="základní",$N$239,0)</f>
        <v>0</v>
      </c>
      <c r="BF239" s="87">
        <f>IF($U$239="snížená",$N$239,0)</f>
        <v>0</v>
      </c>
      <c r="BG239" s="87">
        <f>IF($U$239="zákl. přenesená",$N$239,0)</f>
        <v>0</v>
      </c>
      <c r="BH239" s="87">
        <f>IF($U$239="sníž. přenesená",$N$239,0)</f>
        <v>0</v>
      </c>
      <c r="BI239" s="87">
        <f>IF($U$239="nulová",$N$239,0)</f>
        <v>0</v>
      </c>
      <c r="BJ239" s="6" t="s">
        <v>22</v>
      </c>
      <c r="BK239" s="87">
        <f>ROUND($L$239*$K$239,2)</f>
        <v>0</v>
      </c>
      <c r="BL239" s="6" t="s">
        <v>155</v>
      </c>
      <c r="BM239" s="6" t="s">
        <v>254</v>
      </c>
    </row>
    <row r="240" spans="2:51" s="6" customFormat="1" ht="18.75" customHeight="1">
      <c r="B240" s="145"/>
      <c r="C240" s="146"/>
      <c r="D240" s="146"/>
      <c r="E240" s="146"/>
      <c r="F240" s="238" t="s">
        <v>255</v>
      </c>
      <c r="G240" s="239"/>
      <c r="H240" s="239"/>
      <c r="I240" s="239"/>
      <c r="J240" s="146"/>
      <c r="K240" s="146"/>
      <c r="L240" s="146"/>
      <c r="M240" s="146"/>
      <c r="N240" s="146"/>
      <c r="O240" s="146"/>
      <c r="P240" s="146"/>
      <c r="Q240" s="146"/>
      <c r="R240" s="147"/>
      <c r="T240" s="148"/>
      <c r="U240" s="146"/>
      <c r="V240" s="146"/>
      <c r="W240" s="146"/>
      <c r="X240" s="146"/>
      <c r="Y240" s="146"/>
      <c r="Z240" s="146"/>
      <c r="AA240" s="149"/>
      <c r="AT240" s="150" t="s">
        <v>166</v>
      </c>
      <c r="AU240" s="150" t="s">
        <v>95</v>
      </c>
      <c r="AV240" s="150" t="s">
        <v>22</v>
      </c>
      <c r="AW240" s="150" t="s">
        <v>102</v>
      </c>
      <c r="AX240" s="150" t="s">
        <v>80</v>
      </c>
      <c r="AY240" s="150" t="s">
        <v>150</v>
      </c>
    </row>
    <row r="241" spans="2:51" s="6" customFormat="1" ht="18.75" customHeight="1">
      <c r="B241" s="145"/>
      <c r="C241" s="146"/>
      <c r="D241" s="146"/>
      <c r="E241" s="146"/>
      <c r="F241" s="238" t="s">
        <v>165</v>
      </c>
      <c r="G241" s="239"/>
      <c r="H241" s="239"/>
      <c r="I241" s="239"/>
      <c r="J241" s="146"/>
      <c r="K241" s="146"/>
      <c r="L241" s="146"/>
      <c r="M241" s="146"/>
      <c r="N241" s="146"/>
      <c r="O241" s="146"/>
      <c r="P241" s="146"/>
      <c r="Q241" s="146"/>
      <c r="R241" s="147"/>
      <c r="T241" s="148"/>
      <c r="U241" s="146"/>
      <c r="V241" s="146"/>
      <c r="W241" s="146"/>
      <c r="X241" s="146"/>
      <c r="Y241" s="146"/>
      <c r="Z241" s="146"/>
      <c r="AA241" s="149"/>
      <c r="AT241" s="150" t="s">
        <v>166</v>
      </c>
      <c r="AU241" s="150" t="s">
        <v>95</v>
      </c>
      <c r="AV241" s="150" t="s">
        <v>22</v>
      </c>
      <c r="AW241" s="150" t="s">
        <v>102</v>
      </c>
      <c r="AX241" s="150" t="s">
        <v>80</v>
      </c>
      <c r="AY241" s="150" t="s">
        <v>150</v>
      </c>
    </row>
    <row r="242" spans="2:51" s="6" customFormat="1" ht="18.75" customHeight="1">
      <c r="B242" s="151"/>
      <c r="C242" s="152"/>
      <c r="D242" s="152"/>
      <c r="E242" s="152"/>
      <c r="F242" s="240" t="s">
        <v>256</v>
      </c>
      <c r="G242" s="241"/>
      <c r="H242" s="241"/>
      <c r="I242" s="241"/>
      <c r="J242" s="152"/>
      <c r="K242" s="153">
        <v>1.563</v>
      </c>
      <c r="L242" s="152"/>
      <c r="M242" s="152"/>
      <c r="N242" s="152"/>
      <c r="O242" s="152"/>
      <c r="P242" s="152"/>
      <c r="Q242" s="152"/>
      <c r="R242" s="154"/>
      <c r="T242" s="155"/>
      <c r="U242" s="152"/>
      <c r="V242" s="152"/>
      <c r="W242" s="152"/>
      <c r="X242" s="152"/>
      <c r="Y242" s="152"/>
      <c r="Z242" s="152"/>
      <c r="AA242" s="156"/>
      <c r="AT242" s="157" t="s">
        <v>166</v>
      </c>
      <c r="AU242" s="157" t="s">
        <v>95</v>
      </c>
      <c r="AV242" s="157" t="s">
        <v>95</v>
      </c>
      <c r="AW242" s="157" t="s">
        <v>102</v>
      </c>
      <c r="AX242" s="157" t="s">
        <v>80</v>
      </c>
      <c r="AY242" s="157" t="s">
        <v>150</v>
      </c>
    </row>
    <row r="243" spans="2:51" s="6" customFormat="1" ht="18.75" customHeight="1">
      <c r="B243" s="151"/>
      <c r="C243" s="152"/>
      <c r="D243" s="152"/>
      <c r="E243" s="152"/>
      <c r="F243" s="240" t="s">
        <v>257</v>
      </c>
      <c r="G243" s="241"/>
      <c r="H243" s="241"/>
      <c r="I243" s="241"/>
      <c r="J243" s="152"/>
      <c r="K243" s="153">
        <v>1.13</v>
      </c>
      <c r="L243" s="152"/>
      <c r="M243" s="152"/>
      <c r="N243" s="152"/>
      <c r="O243" s="152"/>
      <c r="P243" s="152"/>
      <c r="Q243" s="152"/>
      <c r="R243" s="154"/>
      <c r="T243" s="155"/>
      <c r="U243" s="152"/>
      <c r="V243" s="152"/>
      <c r="W243" s="152"/>
      <c r="X243" s="152"/>
      <c r="Y243" s="152"/>
      <c r="Z243" s="152"/>
      <c r="AA243" s="156"/>
      <c r="AT243" s="157" t="s">
        <v>166</v>
      </c>
      <c r="AU243" s="157" t="s">
        <v>95</v>
      </c>
      <c r="AV243" s="157" t="s">
        <v>95</v>
      </c>
      <c r="AW243" s="157" t="s">
        <v>102</v>
      </c>
      <c r="AX243" s="157" t="s">
        <v>80</v>
      </c>
      <c r="AY243" s="157" t="s">
        <v>150</v>
      </c>
    </row>
    <row r="244" spans="2:51" s="6" customFormat="1" ht="18.75" customHeight="1">
      <c r="B244" s="151"/>
      <c r="C244" s="152"/>
      <c r="D244" s="152"/>
      <c r="E244" s="152"/>
      <c r="F244" s="240" t="s">
        <v>258</v>
      </c>
      <c r="G244" s="241"/>
      <c r="H244" s="241"/>
      <c r="I244" s="241"/>
      <c r="J244" s="152"/>
      <c r="K244" s="153">
        <v>1.938</v>
      </c>
      <c r="L244" s="152"/>
      <c r="M244" s="152"/>
      <c r="N244" s="152"/>
      <c r="O244" s="152"/>
      <c r="P244" s="152"/>
      <c r="Q244" s="152"/>
      <c r="R244" s="154"/>
      <c r="T244" s="155"/>
      <c r="U244" s="152"/>
      <c r="V244" s="152"/>
      <c r="W244" s="152"/>
      <c r="X244" s="152"/>
      <c r="Y244" s="152"/>
      <c r="Z244" s="152"/>
      <c r="AA244" s="156"/>
      <c r="AT244" s="157" t="s">
        <v>166</v>
      </c>
      <c r="AU244" s="157" t="s">
        <v>95</v>
      </c>
      <c r="AV244" s="157" t="s">
        <v>95</v>
      </c>
      <c r="AW244" s="157" t="s">
        <v>102</v>
      </c>
      <c r="AX244" s="157" t="s">
        <v>80</v>
      </c>
      <c r="AY244" s="157" t="s">
        <v>150</v>
      </c>
    </row>
    <row r="245" spans="2:51" s="6" customFormat="1" ht="18.75" customHeight="1">
      <c r="B245" s="151"/>
      <c r="C245" s="152"/>
      <c r="D245" s="152"/>
      <c r="E245" s="152"/>
      <c r="F245" s="240" t="s">
        <v>259</v>
      </c>
      <c r="G245" s="241"/>
      <c r="H245" s="241"/>
      <c r="I245" s="241"/>
      <c r="J245" s="152"/>
      <c r="K245" s="153">
        <v>1.563</v>
      </c>
      <c r="L245" s="152"/>
      <c r="M245" s="152"/>
      <c r="N245" s="152"/>
      <c r="O245" s="152"/>
      <c r="P245" s="152"/>
      <c r="Q245" s="152"/>
      <c r="R245" s="154"/>
      <c r="T245" s="155"/>
      <c r="U245" s="152"/>
      <c r="V245" s="152"/>
      <c r="W245" s="152"/>
      <c r="X245" s="152"/>
      <c r="Y245" s="152"/>
      <c r="Z245" s="152"/>
      <c r="AA245" s="156"/>
      <c r="AT245" s="157" t="s">
        <v>166</v>
      </c>
      <c r="AU245" s="157" t="s">
        <v>95</v>
      </c>
      <c r="AV245" s="157" t="s">
        <v>95</v>
      </c>
      <c r="AW245" s="157" t="s">
        <v>102</v>
      </c>
      <c r="AX245" s="157" t="s">
        <v>80</v>
      </c>
      <c r="AY245" s="157" t="s">
        <v>150</v>
      </c>
    </row>
    <row r="246" spans="2:51" s="6" customFormat="1" ht="18.75" customHeight="1">
      <c r="B246" s="151"/>
      <c r="C246" s="152"/>
      <c r="D246" s="152"/>
      <c r="E246" s="152"/>
      <c r="F246" s="240" t="s">
        <v>260</v>
      </c>
      <c r="G246" s="241"/>
      <c r="H246" s="241"/>
      <c r="I246" s="241"/>
      <c r="J246" s="152"/>
      <c r="K246" s="153">
        <v>3.963</v>
      </c>
      <c r="L246" s="152"/>
      <c r="M246" s="152"/>
      <c r="N246" s="152"/>
      <c r="O246" s="152"/>
      <c r="P246" s="152"/>
      <c r="Q246" s="152"/>
      <c r="R246" s="154"/>
      <c r="T246" s="155"/>
      <c r="U246" s="152"/>
      <c r="V246" s="152"/>
      <c r="W246" s="152"/>
      <c r="X246" s="152"/>
      <c r="Y246" s="152"/>
      <c r="Z246" s="152"/>
      <c r="AA246" s="156"/>
      <c r="AT246" s="157" t="s">
        <v>166</v>
      </c>
      <c r="AU246" s="157" t="s">
        <v>95</v>
      </c>
      <c r="AV246" s="157" t="s">
        <v>95</v>
      </c>
      <c r="AW246" s="157" t="s">
        <v>102</v>
      </c>
      <c r="AX246" s="157" t="s">
        <v>80</v>
      </c>
      <c r="AY246" s="157" t="s">
        <v>150</v>
      </c>
    </row>
    <row r="247" spans="2:51" s="6" customFormat="1" ht="18.75" customHeight="1">
      <c r="B247" s="151"/>
      <c r="C247" s="152"/>
      <c r="D247" s="152"/>
      <c r="E247" s="152"/>
      <c r="F247" s="240" t="s">
        <v>261</v>
      </c>
      <c r="G247" s="241"/>
      <c r="H247" s="241"/>
      <c r="I247" s="241"/>
      <c r="J247" s="152"/>
      <c r="K247" s="153">
        <v>1.27</v>
      </c>
      <c r="L247" s="152"/>
      <c r="M247" s="152"/>
      <c r="N247" s="152"/>
      <c r="O247" s="152"/>
      <c r="P247" s="152"/>
      <c r="Q247" s="152"/>
      <c r="R247" s="154"/>
      <c r="T247" s="155"/>
      <c r="U247" s="152"/>
      <c r="V247" s="152"/>
      <c r="W247" s="152"/>
      <c r="X247" s="152"/>
      <c r="Y247" s="152"/>
      <c r="Z247" s="152"/>
      <c r="AA247" s="156"/>
      <c r="AT247" s="157" t="s">
        <v>166</v>
      </c>
      <c r="AU247" s="157" t="s">
        <v>95</v>
      </c>
      <c r="AV247" s="157" t="s">
        <v>95</v>
      </c>
      <c r="AW247" s="157" t="s">
        <v>102</v>
      </c>
      <c r="AX247" s="157" t="s">
        <v>80</v>
      </c>
      <c r="AY247" s="157" t="s">
        <v>150</v>
      </c>
    </row>
    <row r="248" spans="2:51" s="6" customFormat="1" ht="18.75" customHeight="1">
      <c r="B248" s="151"/>
      <c r="C248" s="152"/>
      <c r="D248" s="152"/>
      <c r="E248" s="152"/>
      <c r="F248" s="240" t="s">
        <v>262</v>
      </c>
      <c r="G248" s="241"/>
      <c r="H248" s="241"/>
      <c r="I248" s="241"/>
      <c r="J248" s="152"/>
      <c r="K248" s="153">
        <v>5.125</v>
      </c>
      <c r="L248" s="152"/>
      <c r="M248" s="152"/>
      <c r="N248" s="152"/>
      <c r="O248" s="152"/>
      <c r="P248" s="152"/>
      <c r="Q248" s="152"/>
      <c r="R248" s="154"/>
      <c r="T248" s="155"/>
      <c r="U248" s="152"/>
      <c r="V248" s="152"/>
      <c r="W248" s="152"/>
      <c r="X248" s="152"/>
      <c r="Y248" s="152"/>
      <c r="Z248" s="152"/>
      <c r="AA248" s="156"/>
      <c r="AT248" s="157" t="s">
        <v>166</v>
      </c>
      <c r="AU248" s="157" t="s">
        <v>95</v>
      </c>
      <c r="AV248" s="157" t="s">
        <v>95</v>
      </c>
      <c r="AW248" s="157" t="s">
        <v>102</v>
      </c>
      <c r="AX248" s="157" t="s">
        <v>80</v>
      </c>
      <c r="AY248" s="157" t="s">
        <v>150</v>
      </c>
    </row>
    <row r="249" spans="2:51" s="6" customFormat="1" ht="18.75" customHeight="1">
      <c r="B249" s="151"/>
      <c r="C249" s="152"/>
      <c r="D249" s="152"/>
      <c r="E249" s="152"/>
      <c r="F249" s="240" t="s">
        <v>263</v>
      </c>
      <c r="G249" s="241"/>
      <c r="H249" s="241"/>
      <c r="I249" s="241"/>
      <c r="J249" s="152"/>
      <c r="K249" s="153">
        <v>5.5</v>
      </c>
      <c r="L249" s="152"/>
      <c r="M249" s="152"/>
      <c r="N249" s="152"/>
      <c r="O249" s="152"/>
      <c r="P249" s="152"/>
      <c r="Q249" s="152"/>
      <c r="R249" s="154"/>
      <c r="T249" s="155"/>
      <c r="U249" s="152"/>
      <c r="V249" s="152"/>
      <c r="W249" s="152"/>
      <c r="X249" s="152"/>
      <c r="Y249" s="152"/>
      <c r="Z249" s="152"/>
      <c r="AA249" s="156"/>
      <c r="AT249" s="157" t="s">
        <v>166</v>
      </c>
      <c r="AU249" s="157" t="s">
        <v>95</v>
      </c>
      <c r="AV249" s="157" t="s">
        <v>95</v>
      </c>
      <c r="AW249" s="157" t="s">
        <v>102</v>
      </c>
      <c r="AX249" s="157" t="s">
        <v>80</v>
      </c>
      <c r="AY249" s="157" t="s">
        <v>150</v>
      </c>
    </row>
    <row r="250" spans="2:51" s="6" customFormat="1" ht="18.75" customHeight="1">
      <c r="B250" s="151"/>
      <c r="C250" s="152"/>
      <c r="D250" s="152"/>
      <c r="E250" s="152"/>
      <c r="F250" s="240" t="s">
        <v>264</v>
      </c>
      <c r="G250" s="241"/>
      <c r="H250" s="241"/>
      <c r="I250" s="241"/>
      <c r="J250" s="152"/>
      <c r="K250" s="153">
        <v>6.038</v>
      </c>
      <c r="L250" s="152"/>
      <c r="M250" s="152"/>
      <c r="N250" s="152"/>
      <c r="O250" s="152"/>
      <c r="P250" s="152"/>
      <c r="Q250" s="152"/>
      <c r="R250" s="154"/>
      <c r="T250" s="155"/>
      <c r="U250" s="152"/>
      <c r="V250" s="152"/>
      <c r="W250" s="152"/>
      <c r="X250" s="152"/>
      <c r="Y250" s="152"/>
      <c r="Z250" s="152"/>
      <c r="AA250" s="156"/>
      <c r="AT250" s="157" t="s">
        <v>166</v>
      </c>
      <c r="AU250" s="157" t="s">
        <v>95</v>
      </c>
      <c r="AV250" s="157" t="s">
        <v>95</v>
      </c>
      <c r="AW250" s="157" t="s">
        <v>102</v>
      </c>
      <c r="AX250" s="157" t="s">
        <v>80</v>
      </c>
      <c r="AY250" s="157" t="s">
        <v>150</v>
      </c>
    </row>
    <row r="251" spans="2:51" s="6" customFormat="1" ht="18.75" customHeight="1">
      <c r="B251" s="151"/>
      <c r="C251" s="152"/>
      <c r="D251" s="152"/>
      <c r="E251" s="152"/>
      <c r="F251" s="240" t="s">
        <v>265</v>
      </c>
      <c r="G251" s="241"/>
      <c r="H251" s="241"/>
      <c r="I251" s="241"/>
      <c r="J251" s="152"/>
      <c r="K251" s="153">
        <v>8.45</v>
      </c>
      <c r="L251" s="152"/>
      <c r="M251" s="152"/>
      <c r="N251" s="152"/>
      <c r="O251" s="152"/>
      <c r="P251" s="152"/>
      <c r="Q251" s="152"/>
      <c r="R251" s="154"/>
      <c r="T251" s="155"/>
      <c r="U251" s="152"/>
      <c r="V251" s="152"/>
      <c r="W251" s="152"/>
      <c r="X251" s="152"/>
      <c r="Y251" s="152"/>
      <c r="Z251" s="152"/>
      <c r="AA251" s="156"/>
      <c r="AT251" s="157" t="s">
        <v>166</v>
      </c>
      <c r="AU251" s="157" t="s">
        <v>95</v>
      </c>
      <c r="AV251" s="157" t="s">
        <v>95</v>
      </c>
      <c r="AW251" s="157" t="s">
        <v>102</v>
      </c>
      <c r="AX251" s="157" t="s">
        <v>80</v>
      </c>
      <c r="AY251" s="157" t="s">
        <v>150</v>
      </c>
    </row>
    <row r="252" spans="2:51" s="6" customFormat="1" ht="18.75" customHeight="1">
      <c r="B252" s="145"/>
      <c r="C252" s="146"/>
      <c r="D252" s="146"/>
      <c r="E252" s="146"/>
      <c r="F252" s="238" t="s">
        <v>178</v>
      </c>
      <c r="G252" s="239"/>
      <c r="H252" s="239"/>
      <c r="I252" s="239"/>
      <c r="J252" s="146"/>
      <c r="K252" s="146"/>
      <c r="L252" s="146"/>
      <c r="M252" s="146"/>
      <c r="N252" s="146"/>
      <c r="O252" s="146"/>
      <c r="P252" s="146"/>
      <c r="Q252" s="146"/>
      <c r="R252" s="147"/>
      <c r="T252" s="148"/>
      <c r="U252" s="146"/>
      <c r="V252" s="146"/>
      <c r="W252" s="146"/>
      <c r="X252" s="146"/>
      <c r="Y252" s="146"/>
      <c r="Z252" s="146"/>
      <c r="AA252" s="149"/>
      <c r="AT252" s="150" t="s">
        <v>166</v>
      </c>
      <c r="AU252" s="150" t="s">
        <v>95</v>
      </c>
      <c r="AV252" s="150" t="s">
        <v>22</v>
      </c>
      <c r="AW252" s="150" t="s">
        <v>102</v>
      </c>
      <c r="AX252" s="150" t="s">
        <v>80</v>
      </c>
      <c r="AY252" s="150" t="s">
        <v>150</v>
      </c>
    </row>
    <row r="253" spans="2:51" s="6" customFormat="1" ht="18.75" customHeight="1">
      <c r="B253" s="151"/>
      <c r="C253" s="152"/>
      <c r="D253" s="152"/>
      <c r="E253" s="152"/>
      <c r="F253" s="240" t="s">
        <v>195</v>
      </c>
      <c r="G253" s="241"/>
      <c r="H253" s="241"/>
      <c r="I253" s="241"/>
      <c r="J253" s="152"/>
      <c r="K253" s="153">
        <v>-1.773</v>
      </c>
      <c r="L253" s="152"/>
      <c r="M253" s="152"/>
      <c r="N253" s="152"/>
      <c r="O253" s="152"/>
      <c r="P253" s="152"/>
      <c r="Q253" s="152"/>
      <c r="R253" s="154"/>
      <c r="T253" s="155"/>
      <c r="U253" s="152"/>
      <c r="V253" s="152"/>
      <c r="W253" s="152"/>
      <c r="X253" s="152"/>
      <c r="Y253" s="152"/>
      <c r="Z253" s="152"/>
      <c r="AA253" s="156"/>
      <c r="AT253" s="157" t="s">
        <v>166</v>
      </c>
      <c r="AU253" s="157" t="s">
        <v>95</v>
      </c>
      <c r="AV253" s="157" t="s">
        <v>95</v>
      </c>
      <c r="AW253" s="157" t="s">
        <v>102</v>
      </c>
      <c r="AX253" s="157" t="s">
        <v>80</v>
      </c>
      <c r="AY253" s="157" t="s">
        <v>150</v>
      </c>
    </row>
    <row r="254" spans="2:51" s="6" customFormat="1" ht="18.75" customHeight="1">
      <c r="B254" s="158"/>
      <c r="C254" s="159"/>
      <c r="D254" s="159"/>
      <c r="E254" s="159"/>
      <c r="F254" s="244" t="s">
        <v>173</v>
      </c>
      <c r="G254" s="245"/>
      <c r="H254" s="245"/>
      <c r="I254" s="245"/>
      <c r="J254" s="159"/>
      <c r="K254" s="160">
        <v>34.767</v>
      </c>
      <c r="L254" s="159"/>
      <c r="M254" s="159"/>
      <c r="N254" s="159"/>
      <c r="O254" s="159"/>
      <c r="P254" s="159"/>
      <c r="Q254" s="159"/>
      <c r="R254" s="161"/>
      <c r="T254" s="162"/>
      <c r="U254" s="159"/>
      <c r="V254" s="159"/>
      <c r="W254" s="159"/>
      <c r="X254" s="159"/>
      <c r="Y254" s="159"/>
      <c r="Z254" s="159"/>
      <c r="AA254" s="163"/>
      <c r="AT254" s="164" t="s">
        <v>166</v>
      </c>
      <c r="AU254" s="164" t="s">
        <v>95</v>
      </c>
      <c r="AV254" s="164" t="s">
        <v>160</v>
      </c>
      <c r="AW254" s="164" t="s">
        <v>102</v>
      </c>
      <c r="AX254" s="164" t="s">
        <v>80</v>
      </c>
      <c r="AY254" s="164" t="s">
        <v>150</v>
      </c>
    </row>
    <row r="255" spans="2:51" s="6" customFormat="1" ht="18.75" customHeight="1">
      <c r="B255" s="145"/>
      <c r="C255" s="146"/>
      <c r="D255" s="146"/>
      <c r="E255" s="146"/>
      <c r="F255" s="238" t="s">
        <v>174</v>
      </c>
      <c r="G255" s="239"/>
      <c r="H255" s="239"/>
      <c r="I255" s="239"/>
      <c r="J255" s="146"/>
      <c r="K255" s="146"/>
      <c r="L255" s="146"/>
      <c r="M255" s="146"/>
      <c r="N255" s="146"/>
      <c r="O255" s="146"/>
      <c r="P255" s="146"/>
      <c r="Q255" s="146"/>
      <c r="R255" s="147"/>
      <c r="T255" s="148"/>
      <c r="U255" s="146"/>
      <c r="V255" s="146"/>
      <c r="W255" s="146"/>
      <c r="X255" s="146"/>
      <c r="Y255" s="146"/>
      <c r="Z255" s="146"/>
      <c r="AA255" s="149"/>
      <c r="AT255" s="150" t="s">
        <v>166</v>
      </c>
      <c r="AU255" s="150" t="s">
        <v>95</v>
      </c>
      <c r="AV255" s="150" t="s">
        <v>22</v>
      </c>
      <c r="AW255" s="150" t="s">
        <v>102</v>
      </c>
      <c r="AX255" s="150" t="s">
        <v>80</v>
      </c>
      <c r="AY255" s="150" t="s">
        <v>150</v>
      </c>
    </row>
    <row r="256" spans="2:51" s="6" customFormat="1" ht="18.75" customHeight="1">
      <c r="B256" s="151"/>
      <c r="C256" s="152"/>
      <c r="D256" s="152"/>
      <c r="E256" s="152"/>
      <c r="F256" s="240" t="s">
        <v>266</v>
      </c>
      <c r="G256" s="241"/>
      <c r="H256" s="241"/>
      <c r="I256" s="241"/>
      <c r="J256" s="152"/>
      <c r="K256" s="153">
        <v>1.438</v>
      </c>
      <c r="L256" s="152"/>
      <c r="M256" s="152"/>
      <c r="N256" s="152"/>
      <c r="O256" s="152"/>
      <c r="P256" s="152"/>
      <c r="Q256" s="152"/>
      <c r="R256" s="154"/>
      <c r="T256" s="155"/>
      <c r="U256" s="152"/>
      <c r="V256" s="152"/>
      <c r="W256" s="152"/>
      <c r="X256" s="152"/>
      <c r="Y256" s="152"/>
      <c r="Z256" s="152"/>
      <c r="AA256" s="156"/>
      <c r="AT256" s="157" t="s">
        <v>166</v>
      </c>
      <c r="AU256" s="157" t="s">
        <v>95</v>
      </c>
      <c r="AV256" s="157" t="s">
        <v>95</v>
      </c>
      <c r="AW256" s="157" t="s">
        <v>102</v>
      </c>
      <c r="AX256" s="157" t="s">
        <v>80</v>
      </c>
      <c r="AY256" s="157" t="s">
        <v>150</v>
      </c>
    </row>
    <row r="257" spans="2:51" s="6" customFormat="1" ht="18.75" customHeight="1">
      <c r="B257" s="151"/>
      <c r="C257" s="152"/>
      <c r="D257" s="152"/>
      <c r="E257" s="152"/>
      <c r="F257" s="240" t="s">
        <v>267</v>
      </c>
      <c r="G257" s="241"/>
      <c r="H257" s="241"/>
      <c r="I257" s="241"/>
      <c r="J257" s="152"/>
      <c r="K257" s="153">
        <v>1.186</v>
      </c>
      <c r="L257" s="152"/>
      <c r="M257" s="152"/>
      <c r="N257" s="152"/>
      <c r="O257" s="152"/>
      <c r="P257" s="152"/>
      <c r="Q257" s="152"/>
      <c r="R257" s="154"/>
      <c r="T257" s="155"/>
      <c r="U257" s="152"/>
      <c r="V257" s="152"/>
      <c r="W257" s="152"/>
      <c r="X257" s="152"/>
      <c r="Y257" s="152"/>
      <c r="Z257" s="152"/>
      <c r="AA257" s="156"/>
      <c r="AT257" s="157" t="s">
        <v>166</v>
      </c>
      <c r="AU257" s="157" t="s">
        <v>95</v>
      </c>
      <c r="AV257" s="157" t="s">
        <v>95</v>
      </c>
      <c r="AW257" s="157" t="s">
        <v>102</v>
      </c>
      <c r="AX257" s="157" t="s">
        <v>80</v>
      </c>
      <c r="AY257" s="157" t="s">
        <v>150</v>
      </c>
    </row>
    <row r="258" spans="2:51" s="6" customFormat="1" ht="18.75" customHeight="1">
      <c r="B258" s="151"/>
      <c r="C258" s="152"/>
      <c r="D258" s="152"/>
      <c r="E258" s="152"/>
      <c r="F258" s="240" t="s">
        <v>268</v>
      </c>
      <c r="G258" s="241"/>
      <c r="H258" s="241"/>
      <c r="I258" s="241"/>
      <c r="J258" s="152"/>
      <c r="K258" s="153">
        <v>2.113</v>
      </c>
      <c r="L258" s="152"/>
      <c r="M258" s="152"/>
      <c r="N258" s="152"/>
      <c r="O258" s="152"/>
      <c r="P258" s="152"/>
      <c r="Q258" s="152"/>
      <c r="R258" s="154"/>
      <c r="T258" s="155"/>
      <c r="U258" s="152"/>
      <c r="V258" s="152"/>
      <c r="W258" s="152"/>
      <c r="X258" s="152"/>
      <c r="Y258" s="152"/>
      <c r="Z258" s="152"/>
      <c r="AA258" s="156"/>
      <c r="AT258" s="157" t="s">
        <v>166</v>
      </c>
      <c r="AU258" s="157" t="s">
        <v>95</v>
      </c>
      <c r="AV258" s="157" t="s">
        <v>95</v>
      </c>
      <c r="AW258" s="157" t="s">
        <v>102</v>
      </c>
      <c r="AX258" s="157" t="s">
        <v>80</v>
      </c>
      <c r="AY258" s="157" t="s">
        <v>150</v>
      </c>
    </row>
    <row r="259" spans="2:51" s="6" customFormat="1" ht="18.75" customHeight="1">
      <c r="B259" s="151"/>
      <c r="C259" s="152"/>
      <c r="D259" s="152"/>
      <c r="E259" s="152"/>
      <c r="F259" s="240" t="s">
        <v>269</v>
      </c>
      <c r="G259" s="241"/>
      <c r="H259" s="241"/>
      <c r="I259" s="241"/>
      <c r="J259" s="152"/>
      <c r="K259" s="153">
        <v>1.438</v>
      </c>
      <c r="L259" s="152"/>
      <c r="M259" s="152"/>
      <c r="N259" s="152"/>
      <c r="O259" s="152"/>
      <c r="P259" s="152"/>
      <c r="Q259" s="152"/>
      <c r="R259" s="154"/>
      <c r="T259" s="155"/>
      <c r="U259" s="152"/>
      <c r="V259" s="152"/>
      <c r="W259" s="152"/>
      <c r="X259" s="152"/>
      <c r="Y259" s="152"/>
      <c r="Z259" s="152"/>
      <c r="AA259" s="156"/>
      <c r="AT259" s="157" t="s">
        <v>166</v>
      </c>
      <c r="AU259" s="157" t="s">
        <v>95</v>
      </c>
      <c r="AV259" s="157" t="s">
        <v>95</v>
      </c>
      <c r="AW259" s="157" t="s">
        <v>102</v>
      </c>
      <c r="AX259" s="157" t="s">
        <v>80</v>
      </c>
      <c r="AY259" s="157" t="s">
        <v>150</v>
      </c>
    </row>
    <row r="260" spans="2:51" s="6" customFormat="1" ht="18.75" customHeight="1">
      <c r="B260" s="151"/>
      <c r="C260" s="152"/>
      <c r="D260" s="152"/>
      <c r="E260" s="152"/>
      <c r="F260" s="240" t="s">
        <v>270</v>
      </c>
      <c r="G260" s="241"/>
      <c r="H260" s="241"/>
      <c r="I260" s="241"/>
      <c r="J260" s="152"/>
      <c r="K260" s="153">
        <v>2.22</v>
      </c>
      <c r="L260" s="152"/>
      <c r="M260" s="152"/>
      <c r="N260" s="152"/>
      <c r="O260" s="152"/>
      <c r="P260" s="152"/>
      <c r="Q260" s="152"/>
      <c r="R260" s="154"/>
      <c r="T260" s="155"/>
      <c r="U260" s="152"/>
      <c r="V260" s="152"/>
      <c r="W260" s="152"/>
      <c r="X260" s="152"/>
      <c r="Y260" s="152"/>
      <c r="Z260" s="152"/>
      <c r="AA260" s="156"/>
      <c r="AT260" s="157" t="s">
        <v>166</v>
      </c>
      <c r="AU260" s="157" t="s">
        <v>95</v>
      </c>
      <c r="AV260" s="157" t="s">
        <v>95</v>
      </c>
      <c r="AW260" s="157" t="s">
        <v>102</v>
      </c>
      <c r="AX260" s="157" t="s">
        <v>80</v>
      </c>
      <c r="AY260" s="157" t="s">
        <v>150</v>
      </c>
    </row>
    <row r="261" spans="2:51" s="6" customFormat="1" ht="18.75" customHeight="1">
      <c r="B261" s="151"/>
      <c r="C261" s="152"/>
      <c r="D261" s="152"/>
      <c r="E261" s="152"/>
      <c r="F261" s="240" t="s">
        <v>271</v>
      </c>
      <c r="G261" s="241"/>
      <c r="H261" s="241"/>
      <c r="I261" s="241"/>
      <c r="J261" s="152"/>
      <c r="K261" s="153">
        <v>6.25</v>
      </c>
      <c r="L261" s="152"/>
      <c r="M261" s="152"/>
      <c r="N261" s="152"/>
      <c r="O261" s="152"/>
      <c r="P261" s="152"/>
      <c r="Q261" s="152"/>
      <c r="R261" s="154"/>
      <c r="T261" s="155"/>
      <c r="U261" s="152"/>
      <c r="V261" s="152"/>
      <c r="W261" s="152"/>
      <c r="X261" s="152"/>
      <c r="Y261" s="152"/>
      <c r="Z261" s="152"/>
      <c r="AA261" s="156"/>
      <c r="AT261" s="157" t="s">
        <v>166</v>
      </c>
      <c r="AU261" s="157" t="s">
        <v>95</v>
      </c>
      <c r="AV261" s="157" t="s">
        <v>95</v>
      </c>
      <c r="AW261" s="157" t="s">
        <v>102</v>
      </c>
      <c r="AX261" s="157" t="s">
        <v>80</v>
      </c>
      <c r="AY261" s="157" t="s">
        <v>150</v>
      </c>
    </row>
    <row r="262" spans="2:51" s="6" customFormat="1" ht="18.75" customHeight="1">
      <c r="B262" s="151"/>
      <c r="C262" s="152"/>
      <c r="D262" s="152"/>
      <c r="E262" s="152"/>
      <c r="F262" s="240" t="s">
        <v>272</v>
      </c>
      <c r="G262" s="241"/>
      <c r="H262" s="241"/>
      <c r="I262" s="241"/>
      <c r="J262" s="152"/>
      <c r="K262" s="153">
        <v>2.663</v>
      </c>
      <c r="L262" s="152"/>
      <c r="M262" s="152"/>
      <c r="N262" s="152"/>
      <c r="O262" s="152"/>
      <c r="P262" s="152"/>
      <c r="Q262" s="152"/>
      <c r="R262" s="154"/>
      <c r="T262" s="155"/>
      <c r="U262" s="152"/>
      <c r="V262" s="152"/>
      <c r="W262" s="152"/>
      <c r="X262" s="152"/>
      <c r="Y262" s="152"/>
      <c r="Z262" s="152"/>
      <c r="AA262" s="156"/>
      <c r="AT262" s="157" t="s">
        <v>166</v>
      </c>
      <c r="AU262" s="157" t="s">
        <v>95</v>
      </c>
      <c r="AV262" s="157" t="s">
        <v>95</v>
      </c>
      <c r="AW262" s="157" t="s">
        <v>102</v>
      </c>
      <c r="AX262" s="157" t="s">
        <v>80</v>
      </c>
      <c r="AY262" s="157" t="s">
        <v>150</v>
      </c>
    </row>
    <row r="263" spans="2:51" s="6" customFormat="1" ht="18.75" customHeight="1">
      <c r="B263" s="151"/>
      <c r="C263" s="152"/>
      <c r="D263" s="152"/>
      <c r="E263" s="152"/>
      <c r="F263" s="240" t="s">
        <v>273</v>
      </c>
      <c r="G263" s="241"/>
      <c r="H263" s="241"/>
      <c r="I263" s="241"/>
      <c r="J263" s="152"/>
      <c r="K263" s="153">
        <v>3.525</v>
      </c>
      <c r="L263" s="152"/>
      <c r="M263" s="152"/>
      <c r="N263" s="152"/>
      <c r="O263" s="152"/>
      <c r="P263" s="152"/>
      <c r="Q263" s="152"/>
      <c r="R263" s="154"/>
      <c r="T263" s="155"/>
      <c r="U263" s="152"/>
      <c r="V263" s="152"/>
      <c r="W263" s="152"/>
      <c r="X263" s="152"/>
      <c r="Y263" s="152"/>
      <c r="Z263" s="152"/>
      <c r="AA263" s="156"/>
      <c r="AT263" s="157" t="s">
        <v>166</v>
      </c>
      <c r="AU263" s="157" t="s">
        <v>95</v>
      </c>
      <c r="AV263" s="157" t="s">
        <v>95</v>
      </c>
      <c r="AW263" s="157" t="s">
        <v>102</v>
      </c>
      <c r="AX263" s="157" t="s">
        <v>80</v>
      </c>
      <c r="AY263" s="157" t="s">
        <v>150</v>
      </c>
    </row>
    <row r="264" spans="2:51" s="6" customFormat="1" ht="18.75" customHeight="1">
      <c r="B264" s="151"/>
      <c r="C264" s="152"/>
      <c r="D264" s="152"/>
      <c r="E264" s="152"/>
      <c r="F264" s="240" t="s">
        <v>274</v>
      </c>
      <c r="G264" s="241"/>
      <c r="H264" s="241"/>
      <c r="I264" s="241"/>
      <c r="J264" s="152"/>
      <c r="K264" s="153">
        <v>6.825</v>
      </c>
      <c r="L264" s="152"/>
      <c r="M264" s="152"/>
      <c r="N264" s="152"/>
      <c r="O264" s="152"/>
      <c r="P264" s="152"/>
      <c r="Q264" s="152"/>
      <c r="R264" s="154"/>
      <c r="T264" s="155"/>
      <c r="U264" s="152"/>
      <c r="V264" s="152"/>
      <c r="W264" s="152"/>
      <c r="X264" s="152"/>
      <c r="Y264" s="152"/>
      <c r="Z264" s="152"/>
      <c r="AA264" s="156"/>
      <c r="AT264" s="157" t="s">
        <v>166</v>
      </c>
      <c r="AU264" s="157" t="s">
        <v>95</v>
      </c>
      <c r="AV264" s="157" t="s">
        <v>95</v>
      </c>
      <c r="AW264" s="157" t="s">
        <v>102</v>
      </c>
      <c r="AX264" s="157" t="s">
        <v>80</v>
      </c>
      <c r="AY264" s="157" t="s">
        <v>150</v>
      </c>
    </row>
    <row r="265" spans="2:51" s="6" customFormat="1" ht="18.75" customHeight="1">
      <c r="B265" s="158"/>
      <c r="C265" s="159"/>
      <c r="D265" s="159"/>
      <c r="E265" s="159"/>
      <c r="F265" s="244" t="s">
        <v>180</v>
      </c>
      <c r="G265" s="245"/>
      <c r="H265" s="245"/>
      <c r="I265" s="245"/>
      <c r="J265" s="159"/>
      <c r="K265" s="160">
        <v>27.658</v>
      </c>
      <c r="L265" s="159"/>
      <c r="M265" s="159"/>
      <c r="N265" s="159"/>
      <c r="O265" s="159"/>
      <c r="P265" s="159"/>
      <c r="Q265" s="159"/>
      <c r="R265" s="161"/>
      <c r="T265" s="162"/>
      <c r="U265" s="159"/>
      <c r="V265" s="159"/>
      <c r="W265" s="159"/>
      <c r="X265" s="159"/>
      <c r="Y265" s="159"/>
      <c r="Z265" s="159"/>
      <c r="AA265" s="163"/>
      <c r="AT265" s="164" t="s">
        <v>166</v>
      </c>
      <c r="AU265" s="164" t="s">
        <v>95</v>
      </c>
      <c r="AV265" s="164" t="s">
        <v>160</v>
      </c>
      <c r="AW265" s="164" t="s">
        <v>102</v>
      </c>
      <c r="AX265" s="164" t="s">
        <v>80</v>
      </c>
      <c r="AY265" s="164" t="s">
        <v>150</v>
      </c>
    </row>
    <row r="266" spans="2:51" s="6" customFormat="1" ht="18.75" customHeight="1">
      <c r="B266" s="165"/>
      <c r="C266" s="166"/>
      <c r="D266" s="166"/>
      <c r="E266" s="166"/>
      <c r="F266" s="242" t="s">
        <v>181</v>
      </c>
      <c r="G266" s="243"/>
      <c r="H266" s="243"/>
      <c r="I266" s="243"/>
      <c r="J266" s="166"/>
      <c r="K266" s="167">
        <v>62.425</v>
      </c>
      <c r="L266" s="166"/>
      <c r="M266" s="166"/>
      <c r="N266" s="166"/>
      <c r="O266" s="166"/>
      <c r="P266" s="166"/>
      <c r="Q266" s="166"/>
      <c r="R266" s="168"/>
      <c r="T266" s="169"/>
      <c r="U266" s="166"/>
      <c r="V266" s="166"/>
      <c r="W266" s="166"/>
      <c r="X266" s="166"/>
      <c r="Y266" s="166"/>
      <c r="Z266" s="166"/>
      <c r="AA266" s="170"/>
      <c r="AT266" s="171" t="s">
        <v>166</v>
      </c>
      <c r="AU266" s="171" t="s">
        <v>95</v>
      </c>
      <c r="AV266" s="171" t="s">
        <v>155</v>
      </c>
      <c r="AW266" s="171" t="s">
        <v>102</v>
      </c>
      <c r="AX266" s="171" t="s">
        <v>22</v>
      </c>
      <c r="AY266" s="171" t="s">
        <v>150</v>
      </c>
    </row>
    <row r="267" spans="2:65" s="6" customFormat="1" ht="27" customHeight="1">
      <c r="B267" s="23"/>
      <c r="C267" s="138" t="s">
        <v>275</v>
      </c>
      <c r="D267" s="138" t="s">
        <v>151</v>
      </c>
      <c r="E267" s="139" t="s">
        <v>276</v>
      </c>
      <c r="F267" s="229" t="s">
        <v>277</v>
      </c>
      <c r="G267" s="230"/>
      <c r="H267" s="230"/>
      <c r="I267" s="230"/>
      <c r="J267" s="140" t="s">
        <v>163</v>
      </c>
      <c r="K267" s="141">
        <v>79.174</v>
      </c>
      <c r="L267" s="231">
        <v>0</v>
      </c>
      <c r="M267" s="230"/>
      <c r="N267" s="232">
        <f>ROUND($L$267*$K$267,2)</f>
        <v>0</v>
      </c>
      <c r="O267" s="230"/>
      <c r="P267" s="230"/>
      <c r="Q267" s="230"/>
      <c r="R267" s="25"/>
      <c r="T267" s="142"/>
      <c r="U267" s="31" t="s">
        <v>45</v>
      </c>
      <c r="V267" s="24"/>
      <c r="W267" s="143">
        <f>$V$267*$K$267</f>
        <v>0</v>
      </c>
      <c r="X267" s="143">
        <v>0.01838</v>
      </c>
      <c r="Y267" s="143">
        <f>$X$267*$K$267</f>
        <v>1.45521812</v>
      </c>
      <c r="Z267" s="143">
        <v>0</v>
      </c>
      <c r="AA267" s="144">
        <f>$Z$267*$K$267</f>
        <v>0</v>
      </c>
      <c r="AR267" s="6" t="s">
        <v>155</v>
      </c>
      <c r="AT267" s="6" t="s">
        <v>151</v>
      </c>
      <c r="AU267" s="6" t="s">
        <v>95</v>
      </c>
      <c r="AY267" s="6" t="s">
        <v>150</v>
      </c>
      <c r="BE267" s="87">
        <f>IF($U$267="základní",$N$267,0)</f>
        <v>0</v>
      </c>
      <c r="BF267" s="87">
        <f>IF($U$267="snížená",$N$267,0)</f>
        <v>0</v>
      </c>
      <c r="BG267" s="87">
        <f>IF($U$267="zákl. přenesená",$N$267,0)</f>
        <v>0</v>
      </c>
      <c r="BH267" s="87">
        <f>IF($U$267="sníž. přenesená",$N$267,0)</f>
        <v>0</v>
      </c>
      <c r="BI267" s="87">
        <f>IF($U$267="nulová",$N$267,0)</f>
        <v>0</v>
      </c>
      <c r="BJ267" s="6" t="s">
        <v>22</v>
      </c>
      <c r="BK267" s="87">
        <f>ROUND($L$267*$K$267,2)</f>
        <v>0</v>
      </c>
      <c r="BL267" s="6" t="s">
        <v>155</v>
      </c>
      <c r="BM267" s="6" t="s">
        <v>278</v>
      </c>
    </row>
    <row r="268" spans="2:51" s="6" customFormat="1" ht="18.75" customHeight="1">
      <c r="B268" s="145"/>
      <c r="C268" s="146"/>
      <c r="D268" s="146"/>
      <c r="E268" s="146"/>
      <c r="F268" s="238" t="s">
        <v>165</v>
      </c>
      <c r="G268" s="239"/>
      <c r="H268" s="239"/>
      <c r="I268" s="239"/>
      <c r="J268" s="146"/>
      <c r="K268" s="146"/>
      <c r="L268" s="146"/>
      <c r="M268" s="146"/>
      <c r="N268" s="146"/>
      <c r="O268" s="146"/>
      <c r="P268" s="146"/>
      <c r="Q268" s="146"/>
      <c r="R268" s="147"/>
      <c r="T268" s="148"/>
      <c r="U268" s="146"/>
      <c r="V268" s="146"/>
      <c r="W268" s="146"/>
      <c r="X268" s="146"/>
      <c r="Y268" s="146"/>
      <c r="Z268" s="146"/>
      <c r="AA268" s="149"/>
      <c r="AT268" s="150" t="s">
        <v>166</v>
      </c>
      <c r="AU268" s="150" t="s">
        <v>95</v>
      </c>
      <c r="AV268" s="150" t="s">
        <v>22</v>
      </c>
      <c r="AW268" s="150" t="s">
        <v>102</v>
      </c>
      <c r="AX268" s="150" t="s">
        <v>80</v>
      </c>
      <c r="AY268" s="150" t="s">
        <v>150</v>
      </c>
    </row>
    <row r="269" spans="2:51" s="6" customFormat="1" ht="18.75" customHeight="1">
      <c r="B269" s="151"/>
      <c r="C269" s="152"/>
      <c r="D269" s="152"/>
      <c r="E269" s="152"/>
      <c r="F269" s="240" t="s">
        <v>279</v>
      </c>
      <c r="G269" s="241"/>
      <c r="H269" s="241"/>
      <c r="I269" s="241"/>
      <c r="J269" s="152"/>
      <c r="K269" s="153">
        <v>8.7</v>
      </c>
      <c r="L269" s="152"/>
      <c r="M269" s="152"/>
      <c r="N269" s="152"/>
      <c r="O269" s="152"/>
      <c r="P269" s="152"/>
      <c r="Q269" s="152"/>
      <c r="R269" s="154"/>
      <c r="T269" s="155"/>
      <c r="U269" s="152"/>
      <c r="V269" s="152"/>
      <c r="W269" s="152"/>
      <c r="X269" s="152"/>
      <c r="Y269" s="152"/>
      <c r="Z269" s="152"/>
      <c r="AA269" s="156"/>
      <c r="AT269" s="157" t="s">
        <v>166</v>
      </c>
      <c r="AU269" s="157" t="s">
        <v>95</v>
      </c>
      <c r="AV269" s="157" t="s">
        <v>95</v>
      </c>
      <c r="AW269" s="157" t="s">
        <v>102</v>
      </c>
      <c r="AX269" s="157" t="s">
        <v>80</v>
      </c>
      <c r="AY269" s="157" t="s">
        <v>150</v>
      </c>
    </row>
    <row r="270" spans="2:51" s="6" customFormat="1" ht="18.75" customHeight="1">
      <c r="B270" s="151"/>
      <c r="C270" s="152"/>
      <c r="D270" s="152"/>
      <c r="E270" s="152"/>
      <c r="F270" s="240" t="s">
        <v>280</v>
      </c>
      <c r="G270" s="241"/>
      <c r="H270" s="241"/>
      <c r="I270" s="241"/>
      <c r="J270" s="152"/>
      <c r="K270" s="153">
        <v>9.725</v>
      </c>
      <c r="L270" s="152"/>
      <c r="M270" s="152"/>
      <c r="N270" s="152"/>
      <c r="O270" s="152"/>
      <c r="P270" s="152"/>
      <c r="Q270" s="152"/>
      <c r="R270" s="154"/>
      <c r="T270" s="155"/>
      <c r="U270" s="152"/>
      <c r="V270" s="152"/>
      <c r="W270" s="152"/>
      <c r="X270" s="152"/>
      <c r="Y270" s="152"/>
      <c r="Z270" s="152"/>
      <c r="AA270" s="156"/>
      <c r="AT270" s="157" t="s">
        <v>166</v>
      </c>
      <c r="AU270" s="157" t="s">
        <v>95</v>
      </c>
      <c r="AV270" s="157" t="s">
        <v>95</v>
      </c>
      <c r="AW270" s="157" t="s">
        <v>102</v>
      </c>
      <c r="AX270" s="157" t="s">
        <v>80</v>
      </c>
      <c r="AY270" s="157" t="s">
        <v>150</v>
      </c>
    </row>
    <row r="271" spans="2:51" s="6" customFormat="1" ht="18.75" customHeight="1">
      <c r="B271" s="151"/>
      <c r="C271" s="152"/>
      <c r="D271" s="152"/>
      <c r="E271" s="152"/>
      <c r="F271" s="240" t="s">
        <v>281</v>
      </c>
      <c r="G271" s="241"/>
      <c r="H271" s="241"/>
      <c r="I271" s="241"/>
      <c r="J271" s="152"/>
      <c r="K271" s="153">
        <v>3.25</v>
      </c>
      <c r="L271" s="152"/>
      <c r="M271" s="152"/>
      <c r="N271" s="152"/>
      <c r="O271" s="152"/>
      <c r="P271" s="152"/>
      <c r="Q271" s="152"/>
      <c r="R271" s="154"/>
      <c r="T271" s="155"/>
      <c r="U271" s="152"/>
      <c r="V271" s="152"/>
      <c r="W271" s="152"/>
      <c r="X271" s="152"/>
      <c r="Y271" s="152"/>
      <c r="Z271" s="152"/>
      <c r="AA271" s="156"/>
      <c r="AT271" s="157" t="s">
        <v>166</v>
      </c>
      <c r="AU271" s="157" t="s">
        <v>95</v>
      </c>
      <c r="AV271" s="157" t="s">
        <v>95</v>
      </c>
      <c r="AW271" s="157" t="s">
        <v>102</v>
      </c>
      <c r="AX271" s="157" t="s">
        <v>80</v>
      </c>
      <c r="AY271" s="157" t="s">
        <v>150</v>
      </c>
    </row>
    <row r="272" spans="2:51" s="6" customFormat="1" ht="18.75" customHeight="1">
      <c r="B272" s="151"/>
      <c r="C272" s="152"/>
      <c r="D272" s="152"/>
      <c r="E272" s="152"/>
      <c r="F272" s="240" t="s">
        <v>282</v>
      </c>
      <c r="G272" s="241"/>
      <c r="H272" s="241"/>
      <c r="I272" s="241"/>
      <c r="J272" s="152"/>
      <c r="K272" s="153">
        <v>4.475</v>
      </c>
      <c r="L272" s="152"/>
      <c r="M272" s="152"/>
      <c r="N272" s="152"/>
      <c r="O272" s="152"/>
      <c r="P272" s="152"/>
      <c r="Q272" s="152"/>
      <c r="R272" s="154"/>
      <c r="T272" s="155"/>
      <c r="U272" s="152"/>
      <c r="V272" s="152"/>
      <c r="W272" s="152"/>
      <c r="X272" s="152"/>
      <c r="Y272" s="152"/>
      <c r="Z272" s="152"/>
      <c r="AA272" s="156"/>
      <c r="AT272" s="157" t="s">
        <v>166</v>
      </c>
      <c r="AU272" s="157" t="s">
        <v>95</v>
      </c>
      <c r="AV272" s="157" t="s">
        <v>95</v>
      </c>
      <c r="AW272" s="157" t="s">
        <v>102</v>
      </c>
      <c r="AX272" s="157" t="s">
        <v>80</v>
      </c>
      <c r="AY272" s="157" t="s">
        <v>150</v>
      </c>
    </row>
    <row r="273" spans="2:51" s="6" customFormat="1" ht="18.75" customHeight="1">
      <c r="B273" s="151"/>
      <c r="C273" s="152"/>
      <c r="D273" s="152"/>
      <c r="E273" s="152"/>
      <c r="F273" s="240" t="s">
        <v>283</v>
      </c>
      <c r="G273" s="241"/>
      <c r="H273" s="241"/>
      <c r="I273" s="241"/>
      <c r="J273" s="152"/>
      <c r="K273" s="153">
        <v>3.963</v>
      </c>
      <c r="L273" s="152"/>
      <c r="M273" s="152"/>
      <c r="N273" s="152"/>
      <c r="O273" s="152"/>
      <c r="P273" s="152"/>
      <c r="Q273" s="152"/>
      <c r="R273" s="154"/>
      <c r="T273" s="155"/>
      <c r="U273" s="152"/>
      <c r="V273" s="152"/>
      <c r="W273" s="152"/>
      <c r="X273" s="152"/>
      <c r="Y273" s="152"/>
      <c r="Z273" s="152"/>
      <c r="AA273" s="156"/>
      <c r="AT273" s="157" t="s">
        <v>166</v>
      </c>
      <c r="AU273" s="157" t="s">
        <v>95</v>
      </c>
      <c r="AV273" s="157" t="s">
        <v>95</v>
      </c>
      <c r="AW273" s="157" t="s">
        <v>102</v>
      </c>
      <c r="AX273" s="157" t="s">
        <v>80</v>
      </c>
      <c r="AY273" s="157" t="s">
        <v>150</v>
      </c>
    </row>
    <row r="274" spans="2:51" s="6" customFormat="1" ht="18.75" customHeight="1">
      <c r="B274" s="151"/>
      <c r="C274" s="152"/>
      <c r="D274" s="152"/>
      <c r="E274" s="152"/>
      <c r="F274" s="240" t="s">
        <v>284</v>
      </c>
      <c r="G274" s="241"/>
      <c r="H274" s="241"/>
      <c r="I274" s="241"/>
      <c r="J274" s="152"/>
      <c r="K274" s="153">
        <v>6.588</v>
      </c>
      <c r="L274" s="152"/>
      <c r="M274" s="152"/>
      <c r="N274" s="152"/>
      <c r="O274" s="152"/>
      <c r="P274" s="152"/>
      <c r="Q274" s="152"/>
      <c r="R274" s="154"/>
      <c r="T274" s="155"/>
      <c r="U274" s="152"/>
      <c r="V274" s="152"/>
      <c r="W274" s="152"/>
      <c r="X274" s="152"/>
      <c r="Y274" s="152"/>
      <c r="Z274" s="152"/>
      <c r="AA274" s="156"/>
      <c r="AT274" s="157" t="s">
        <v>166</v>
      </c>
      <c r="AU274" s="157" t="s">
        <v>95</v>
      </c>
      <c r="AV274" s="157" t="s">
        <v>95</v>
      </c>
      <c r="AW274" s="157" t="s">
        <v>102</v>
      </c>
      <c r="AX274" s="157" t="s">
        <v>80</v>
      </c>
      <c r="AY274" s="157" t="s">
        <v>150</v>
      </c>
    </row>
    <row r="275" spans="2:51" s="6" customFormat="1" ht="18.75" customHeight="1">
      <c r="B275" s="151"/>
      <c r="C275" s="152"/>
      <c r="D275" s="152"/>
      <c r="E275" s="152"/>
      <c r="F275" s="240" t="s">
        <v>285</v>
      </c>
      <c r="G275" s="241"/>
      <c r="H275" s="241"/>
      <c r="I275" s="241"/>
      <c r="J275" s="152"/>
      <c r="K275" s="153">
        <v>1</v>
      </c>
      <c r="L275" s="152"/>
      <c r="M275" s="152"/>
      <c r="N275" s="152"/>
      <c r="O275" s="152"/>
      <c r="P275" s="152"/>
      <c r="Q275" s="152"/>
      <c r="R275" s="154"/>
      <c r="T275" s="155"/>
      <c r="U275" s="152"/>
      <c r="V275" s="152"/>
      <c r="W275" s="152"/>
      <c r="X275" s="152"/>
      <c r="Y275" s="152"/>
      <c r="Z275" s="152"/>
      <c r="AA275" s="156"/>
      <c r="AT275" s="157" t="s">
        <v>166</v>
      </c>
      <c r="AU275" s="157" t="s">
        <v>95</v>
      </c>
      <c r="AV275" s="157" t="s">
        <v>95</v>
      </c>
      <c r="AW275" s="157" t="s">
        <v>102</v>
      </c>
      <c r="AX275" s="157" t="s">
        <v>80</v>
      </c>
      <c r="AY275" s="157" t="s">
        <v>150</v>
      </c>
    </row>
    <row r="276" spans="2:51" s="6" customFormat="1" ht="18.75" customHeight="1">
      <c r="B276" s="151"/>
      <c r="C276" s="152"/>
      <c r="D276" s="152"/>
      <c r="E276" s="152"/>
      <c r="F276" s="240" t="s">
        <v>286</v>
      </c>
      <c r="G276" s="241"/>
      <c r="H276" s="241"/>
      <c r="I276" s="241"/>
      <c r="J276" s="152"/>
      <c r="K276" s="153">
        <v>2.163</v>
      </c>
      <c r="L276" s="152"/>
      <c r="M276" s="152"/>
      <c r="N276" s="152"/>
      <c r="O276" s="152"/>
      <c r="P276" s="152"/>
      <c r="Q276" s="152"/>
      <c r="R276" s="154"/>
      <c r="T276" s="155"/>
      <c r="U276" s="152"/>
      <c r="V276" s="152"/>
      <c r="W276" s="152"/>
      <c r="X276" s="152"/>
      <c r="Y276" s="152"/>
      <c r="Z276" s="152"/>
      <c r="AA276" s="156"/>
      <c r="AT276" s="157" t="s">
        <v>166</v>
      </c>
      <c r="AU276" s="157" t="s">
        <v>95</v>
      </c>
      <c r="AV276" s="157" t="s">
        <v>95</v>
      </c>
      <c r="AW276" s="157" t="s">
        <v>102</v>
      </c>
      <c r="AX276" s="157" t="s">
        <v>80</v>
      </c>
      <c r="AY276" s="157" t="s">
        <v>150</v>
      </c>
    </row>
    <row r="277" spans="2:51" s="6" customFormat="1" ht="18.75" customHeight="1">
      <c r="B277" s="151"/>
      <c r="C277" s="152"/>
      <c r="D277" s="152"/>
      <c r="E277" s="152"/>
      <c r="F277" s="240" t="s">
        <v>287</v>
      </c>
      <c r="G277" s="241"/>
      <c r="H277" s="241"/>
      <c r="I277" s="241"/>
      <c r="J277" s="152"/>
      <c r="K277" s="153">
        <v>9.425</v>
      </c>
      <c r="L277" s="152"/>
      <c r="M277" s="152"/>
      <c r="N277" s="152"/>
      <c r="O277" s="152"/>
      <c r="P277" s="152"/>
      <c r="Q277" s="152"/>
      <c r="R277" s="154"/>
      <c r="T277" s="155"/>
      <c r="U277" s="152"/>
      <c r="V277" s="152"/>
      <c r="W277" s="152"/>
      <c r="X277" s="152"/>
      <c r="Y277" s="152"/>
      <c r="Z277" s="152"/>
      <c r="AA277" s="156"/>
      <c r="AT277" s="157" t="s">
        <v>166</v>
      </c>
      <c r="AU277" s="157" t="s">
        <v>95</v>
      </c>
      <c r="AV277" s="157" t="s">
        <v>95</v>
      </c>
      <c r="AW277" s="157" t="s">
        <v>102</v>
      </c>
      <c r="AX277" s="157" t="s">
        <v>80</v>
      </c>
      <c r="AY277" s="157" t="s">
        <v>150</v>
      </c>
    </row>
    <row r="278" spans="2:51" s="6" customFormat="1" ht="18.75" customHeight="1">
      <c r="B278" s="145"/>
      <c r="C278" s="146"/>
      <c r="D278" s="146"/>
      <c r="E278" s="146"/>
      <c r="F278" s="238" t="s">
        <v>178</v>
      </c>
      <c r="G278" s="239"/>
      <c r="H278" s="239"/>
      <c r="I278" s="239"/>
      <c r="J278" s="146"/>
      <c r="K278" s="146"/>
      <c r="L278" s="146"/>
      <c r="M278" s="146"/>
      <c r="N278" s="146"/>
      <c r="O278" s="146"/>
      <c r="P278" s="146"/>
      <c r="Q278" s="146"/>
      <c r="R278" s="147"/>
      <c r="T278" s="148"/>
      <c r="U278" s="146"/>
      <c r="V278" s="146"/>
      <c r="W278" s="146"/>
      <c r="X278" s="146"/>
      <c r="Y278" s="146"/>
      <c r="Z278" s="146"/>
      <c r="AA278" s="149"/>
      <c r="AT278" s="150" t="s">
        <v>166</v>
      </c>
      <c r="AU278" s="150" t="s">
        <v>95</v>
      </c>
      <c r="AV278" s="150" t="s">
        <v>22</v>
      </c>
      <c r="AW278" s="150" t="s">
        <v>102</v>
      </c>
      <c r="AX278" s="150" t="s">
        <v>80</v>
      </c>
      <c r="AY278" s="150" t="s">
        <v>150</v>
      </c>
    </row>
    <row r="279" spans="2:51" s="6" customFormat="1" ht="18.75" customHeight="1">
      <c r="B279" s="151"/>
      <c r="C279" s="152"/>
      <c r="D279" s="152"/>
      <c r="E279" s="152"/>
      <c r="F279" s="240" t="s">
        <v>288</v>
      </c>
      <c r="G279" s="241"/>
      <c r="H279" s="241"/>
      <c r="I279" s="241"/>
      <c r="J279" s="152"/>
      <c r="K279" s="153">
        <v>-2.691</v>
      </c>
      <c r="L279" s="152"/>
      <c r="M279" s="152"/>
      <c r="N279" s="152"/>
      <c r="O279" s="152"/>
      <c r="P279" s="152"/>
      <c r="Q279" s="152"/>
      <c r="R279" s="154"/>
      <c r="T279" s="155"/>
      <c r="U279" s="152"/>
      <c r="V279" s="152"/>
      <c r="W279" s="152"/>
      <c r="X279" s="152"/>
      <c r="Y279" s="152"/>
      <c r="Z279" s="152"/>
      <c r="AA279" s="156"/>
      <c r="AT279" s="157" t="s">
        <v>166</v>
      </c>
      <c r="AU279" s="157" t="s">
        <v>95</v>
      </c>
      <c r="AV279" s="157" t="s">
        <v>95</v>
      </c>
      <c r="AW279" s="157" t="s">
        <v>102</v>
      </c>
      <c r="AX279" s="157" t="s">
        <v>80</v>
      </c>
      <c r="AY279" s="157" t="s">
        <v>150</v>
      </c>
    </row>
    <row r="280" spans="2:51" s="6" customFormat="1" ht="18.75" customHeight="1">
      <c r="B280" s="151"/>
      <c r="C280" s="152"/>
      <c r="D280" s="152"/>
      <c r="E280" s="152"/>
      <c r="F280" s="240" t="s">
        <v>289</v>
      </c>
      <c r="G280" s="241"/>
      <c r="H280" s="241"/>
      <c r="I280" s="241"/>
      <c r="J280" s="152"/>
      <c r="K280" s="153">
        <v>-2.588</v>
      </c>
      <c r="L280" s="152"/>
      <c r="M280" s="152"/>
      <c r="N280" s="152"/>
      <c r="O280" s="152"/>
      <c r="P280" s="152"/>
      <c r="Q280" s="152"/>
      <c r="R280" s="154"/>
      <c r="T280" s="155"/>
      <c r="U280" s="152"/>
      <c r="V280" s="152"/>
      <c r="W280" s="152"/>
      <c r="X280" s="152"/>
      <c r="Y280" s="152"/>
      <c r="Z280" s="152"/>
      <c r="AA280" s="156"/>
      <c r="AT280" s="157" t="s">
        <v>166</v>
      </c>
      <c r="AU280" s="157" t="s">
        <v>95</v>
      </c>
      <c r="AV280" s="157" t="s">
        <v>95</v>
      </c>
      <c r="AW280" s="157" t="s">
        <v>102</v>
      </c>
      <c r="AX280" s="157" t="s">
        <v>80</v>
      </c>
      <c r="AY280" s="157" t="s">
        <v>150</v>
      </c>
    </row>
    <row r="281" spans="2:51" s="6" customFormat="1" ht="18.75" customHeight="1">
      <c r="B281" s="151"/>
      <c r="C281" s="152"/>
      <c r="D281" s="152"/>
      <c r="E281" s="152"/>
      <c r="F281" s="240" t="s">
        <v>290</v>
      </c>
      <c r="G281" s="241"/>
      <c r="H281" s="241"/>
      <c r="I281" s="241"/>
      <c r="J281" s="152"/>
      <c r="K281" s="153">
        <v>-3.152</v>
      </c>
      <c r="L281" s="152"/>
      <c r="M281" s="152"/>
      <c r="N281" s="152"/>
      <c r="O281" s="152"/>
      <c r="P281" s="152"/>
      <c r="Q281" s="152"/>
      <c r="R281" s="154"/>
      <c r="T281" s="155"/>
      <c r="U281" s="152"/>
      <c r="V281" s="152"/>
      <c r="W281" s="152"/>
      <c r="X281" s="152"/>
      <c r="Y281" s="152"/>
      <c r="Z281" s="152"/>
      <c r="AA281" s="156"/>
      <c r="AT281" s="157" t="s">
        <v>166</v>
      </c>
      <c r="AU281" s="157" t="s">
        <v>95</v>
      </c>
      <c r="AV281" s="157" t="s">
        <v>95</v>
      </c>
      <c r="AW281" s="157" t="s">
        <v>102</v>
      </c>
      <c r="AX281" s="157" t="s">
        <v>80</v>
      </c>
      <c r="AY281" s="157" t="s">
        <v>150</v>
      </c>
    </row>
    <row r="282" spans="2:51" s="6" customFormat="1" ht="18.75" customHeight="1">
      <c r="B282" s="145"/>
      <c r="C282" s="146"/>
      <c r="D282" s="146"/>
      <c r="E282" s="146"/>
      <c r="F282" s="238" t="s">
        <v>291</v>
      </c>
      <c r="G282" s="239"/>
      <c r="H282" s="239"/>
      <c r="I282" s="239"/>
      <c r="J282" s="146"/>
      <c r="K282" s="146"/>
      <c r="L282" s="146"/>
      <c r="M282" s="146"/>
      <c r="N282" s="146"/>
      <c r="O282" s="146"/>
      <c r="P282" s="146"/>
      <c r="Q282" s="146"/>
      <c r="R282" s="147"/>
      <c r="T282" s="148"/>
      <c r="U282" s="146"/>
      <c r="V282" s="146"/>
      <c r="W282" s="146"/>
      <c r="X282" s="146"/>
      <c r="Y282" s="146"/>
      <c r="Z282" s="146"/>
      <c r="AA282" s="149"/>
      <c r="AT282" s="150" t="s">
        <v>166</v>
      </c>
      <c r="AU282" s="150" t="s">
        <v>95</v>
      </c>
      <c r="AV282" s="150" t="s">
        <v>22</v>
      </c>
      <c r="AW282" s="150" t="s">
        <v>102</v>
      </c>
      <c r="AX282" s="150" t="s">
        <v>80</v>
      </c>
      <c r="AY282" s="150" t="s">
        <v>150</v>
      </c>
    </row>
    <row r="283" spans="2:51" s="6" customFormat="1" ht="18.75" customHeight="1">
      <c r="B283" s="151"/>
      <c r="C283" s="152"/>
      <c r="D283" s="152"/>
      <c r="E283" s="152"/>
      <c r="F283" s="240" t="s">
        <v>292</v>
      </c>
      <c r="G283" s="241"/>
      <c r="H283" s="241"/>
      <c r="I283" s="241"/>
      <c r="J283" s="152"/>
      <c r="K283" s="153">
        <v>0.09</v>
      </c>
      <c r="L283" s="152"/>
      <c r="M283" s="152"/>
      <c r="N283" s="152"/>
      <c r="O283" s="152"/>
      <c r="P283" s="152"/>
      <c r="Q283" s="152"/>
      <c r="R283" s="154"/>
      <c r="T283" s="155"/>
      <c r="U283" s="152"/>
      <c r="V283" s="152"/>
      <c r="W283" s="152"/>
      <c r="X283" s="152"/>
      <c r="Y283" s="152"/>
      <c r="Z283" s="152"/>
      <c r="AA283" s="156"/>
      <c r="AT283" s="157" t="s">
        <v>166</v>
      </c>
      <c r="AU283" s="157" t="s">
        <v>95</v>
      </c>
      <c r="AV283" s="157" t="s">
        <v>95</v>
      </c>
      <c r="AW283" s="157" t="s">
        <v>102</v>
      </c>
      <c r="AX283" s="157" t="s">
        <v>80</v>
      </c>
      <c r="AY283" s="157" t="s">
        <v>150</v>
      </c>
    </row>
    <row r="284" spans="2:51" s="6" customFormat="1" ht="18.75" customHeight="1">
      <c r="B284" s="151"/>
      <c r="C284" s="152"/>
      <c r="D284" s="152"/>
      <c r="E284" s="152"/>
      <c r="F284" s="240" t="s">
        <v>293</v>
      </c>
      <c r="G284" s="241"/>
      <c r="H284" s="241"/>
      <c r="I284" s="241"/>
      <c r="J284" s="152"/>
      <c r="K284" s="153">
        <v>0.27</v>
      </c>
      <c r="L284" s="152"/>
      <c r="M284" s="152"/>
      <c r="N284" s="152"/>
      <c r="O284" s="152"/>
      <c r="P284" s="152"/>
      <c r="Q284" s="152"/>
      <c r="R284" s="154"/>
      <c r="T284" s="155"/>
      <c r="U284" s="152"/>
      <c r="V284" s="152"/>
      <c r="W284" s="152"/>
      <c r="X284" s="152"/>
      <c r="Y284" s="152"/>
      <c r="Z284" s="152"/>
      <c r="AA284" s="156"/>
      <c r="AT284" s="157" t="s">
        <v>166</v>
      </c>
      <c r="AU284" s="157" t="s">
        <v>95</v>
      </c>
      <c r="AV284" s="157" t="s">
        <v>95</v>
      </c>
      <c r="AW284" s="157" t="s">
        <v>102</v>
      </c>
      <c r="AX284" s="157" t="s">
        <v>80</v>
      </c>
      <c r="AY284" s="157" t="s">
        <v>150</v>
      </c>
    </row>
    <row r="285" spans="2:51" s="6" customFormat="1" ht="18.75" customHeight="1">
      <c r="B285" s="158"/>
      <c r="C285" s="159"/>
      <c r="D285" s="159"/>
      <c r="E285" s="159"/>
      <c r="F285" s="244" t="s">
        <v>173</v>
      </c>
      <c r="G285" s="245"/>
      <c r="H285" s="245"/>
      <c r="I285" s="245"/>
      <c r="J285" s="159"/>
      <c r="K285" s="160">
        <v>41.218</v>
      </c>
      <c r="L285" s="159"/>
      <c r="M285" s="159"/>
      <c r="N285" s="159"/>
      <c r="O285" s="159"/>
      <c r="P285" s="159"/>
      <c r="Q285" s="159"/>
      <c r="R285" s="161"/>
      <c r="T285" s="162"/>
      <c r="U285" s="159"/>
      <c r="V285" s="159"/>
      <c r="W285" s="159"/>
      <c r="X285" s="159"/>
      <c r="Y285" s="159"/>
      <c r="Z285" s="159"/>
      <c r="AA285" s="163"/>
      <c r="AT285" s="164" t="s">
        <v>166</v>
      </c>
      <c r="AU285" s="164" t="s">
        <v>95</v>
      </c>
      <c r="AV285" s="164" t="s">
        <v>160</v>
      </c>
      <c r="AW285" s="164" t="s">
        <v>102</v>
      </c>
      <c r="AX285" s="164" t="s">
        <v>80</v>
      </c>
      <c r="AY285" s="164" t="s">
        <v>150</v>
      </c>
    </row>
    <row r="286" spans="2:51" s="6" customFormat="1" ht="18.75" customHeight="1">
      <c r="B286" s="145"/>
      <c r="C286" s="146"/>
      <c r="D286" s="146"/>
      <c r="E286" s="146"/>
      <c r="F286" s="238" t="s">
        <v>174</v>
      </c>
      <c r="G286" s="239"/>
      <c r="H286" s="239"/>
      <c r="I286" s="239"/>
      <c r="J286" s="146"/>
      <c r="K286" s="146"/>
      <c r="L286" s="146"/>
      <c r="M286" s="146"/>
      <c r="N286" s="146"/>
      <c r="O286" s="146"/>
      <c r="P286" s="146"/>
      <c r="Q286" s="146"/>
      <c r="R286" s="147"/>
      <c r="T286" s="148"/>
      <c r="U286" s="146"/>
      <c r="V286" s="146"/>
      <c r="W286" s="146"/>
      <c r="X286" s="146"/>
      <c r="Y286" s="146"/>
      <c r="Z286" s="146"/>
      <c r="AA286" s="149"/>
      <c r="AT286" s="150" t="s">
        <v>166</v>
      </c>
      <c r="AU286" s="150" t="s">
        <v>95</v>
      </c>
      <c r="AV286" s="150" t="s">
        <v>22</v>
      </c>
      <c r="AW286" s="150" t="s">
        <v>102</v>
      </c>
      <c r="AX286" s="150" t="s">
        <v>80</v>
      </c>
      <c r="AY286" s="150" t="s">
        <v>150</v>
      </c>
    </row>
    <row r="287" spans="2:51" s="6" customFormat="1" ht="18.75" customHeight="1">
      <c r="B287" s="151"/>
      <c r="C287" s="152"/>
      <c r="D287" s="152"/>
      <c r="E287" s="152"/>
      <c r="F287" s="240" t="s">
        <v>294</v>
      </c>
      <c r="G287" s="241"/>
      <c r="H287" s="241"/>
      <c r="I287" s="241"/>
      <c r="J287" s="152"/>
      <c r="K287" s="153">
        <v>8.4</v>
      </c>
      <c r="L287" s="152"/>
      <c r="M287" s="152"/>
      <c r="N287" s="152"/>
      <c r="O287" s="152"/>
      <c r="P287" s="152"/>
      <c r="Q287" s="152"/>
      <c r="R287" s="154"/>
      <c r="T287" s="155"/>
      <c r="U287" s="152"/>
      <c r="V287" s="152"/>
      <c r="W287" s="152"/>
      <c r="X287" s="152"/>
      <c r="Y287" s="152"/>
      <c r="Z287" s="152"/>
      <c r="AA287" s="156"/>
      <c r="AT287" s="157" t="s">
        <v>166</v>
      </c>
      <c r="AU287" s="157" t="s">
        <v>95</v>
      </c>
      <c r="AV287" s="157" t="s">
        <v>95</v>
      </c>
      <c r="AW287" s="157" t="s">
        <v>102</v>
      </c>
      <c r="AX287" s="157" t="s">
        <v>80</v>
      </c>
      <c r="AY287" s="157" t="s">
        <v>150</v>
      </c>
    </row>
    <row r="288" spans="2:51" s="6" customFormat="1" ht="18.75" customHeight="1">
      <c r="B288" s="151"/>
      <c r="C288" s="152"/>
      <c r="D288" s="152"/>
      <c r="E288" s="152"/>
      <c r="F288" s="240" t="s">
        <v>295</v>
      </c>
      <c r="G288" s="241"/>
      <c r="H288" s="241"/>
      <c r="I288" s="241"/>
      <c r="J288" s="152"/>
      <c r="K288" s="153">
        <v>9.538</v>
      </c>
      <c r="L288" s="152"/>
      <c r="M288" s="152"/>
      <c r="N288" s="152"/>
      <c r="O288" s="152"/>
      <c r="P288" s="152"/>
      <c r="Q288" s="152"/>
      <c r="R288" s="154"/>
      <c r="T288" s="155"/>
      <c r="U288" s="152"/>
      <c r="V288" s="152"/>
      <c r="W288" s="152"/>
      <c r="X288" s="152"/>
      <c r="Y288" s="152"/>
      <c r="Z288" s="152"/>
      <c r="AA288" s="156"/>
      <c r="AT288" s="157" t="s">
        <v>166</v>
      </c>
      <c r="AU288" s="157" t="s">
        <v>95</v>
      </c>
      <c r="AV288" s="157" t="s">
        <v>95</v>
      </c>
      <c r="AW288" s="157" t="s">
        <v>102</v>
      </c>
      <c r="AX288" s="157" t="s">
        <v>80</v>
      </c>
      <c r="AY288" s="157" t="s">
        <v>150</v>
      </c>
    </row>
    <row r="289" spans="2:51" s="6" customFormat="1" ht="18.75" customHeight="1">
      <c r="B289" s="151"/>
      <c r="C289" s="152"/>
      <c r="D289" s="152"/>
      <c r="E289" s="152"/>
      <c r="F289" s="240" t="s">
        <v>281</v>
      </c>
      <c r="G289" s="241"/>
      <c r="H289" s="241"/>
      <c r="I289" s="241"/>
      <c r="J289" s="152"/>
      <c r="K289" s="153">
        <v>3.25</v>
      </c>
      <c r="L289" s="152"/>
      <c r="M289" s="152"/>
      <c r="N289" s="152"/>
      <c r="O289" s="152"/>
      <c r="P289" s="152"/>
      <c r="Q289" s="152"/>
      <c r="R289" s="154"/>
      <c r="T289" s="155"/>
      <c r="U289" s="152"/>
      <c r="V289" s="152"/>
      <c r="W289" s="152"/>
      <c r="X289" s="152"/>
      <c r="Y289" s="152"/>
      <c r="Z289" s="152"/>
      <c r="AA289" s="156"/>
      <c r="AT289" s="157" t="s">
        <v>166</v>
      </c>
      <c r="AU289" s="157" t="s">
        <v>95</v>
      </c>
      <c r="AV289" s="157" t="s">
        <v>95</v>
      </c>
      <c r="AW289" s="157" t="s">
        <v>102</v>
      </c>
      <c r="AX289" s="157" t="s">
        <v>80</v>
      </c>
      <c r="AY289" s="157" t="s">
        <v>150</v>
      </c>
    </row>
    <row r="290" spans="2:51" s="6" customFormat="1" ht="18.75" customHeight="1">
      <c r="B290" s="151"/>
      <c r="C290" s="152"/>
      <c r="D290" s="152"/>
      <c r="E290" s="152"/>
      <c r="F290" s="240" t="s">
        <v>296</v>
      </c>
      <c r="G290" s="241"/>
      <c r="H290" s="241"/>
      <c r="I290" s="241"/>
      <c r="J290" s="152"/>
      <c r="K290" s="153">
        <v>5.15</v>
      </c>
      <c r="L290" s="152"/>
      <c r="M290" s="152"/>
      <c r="N290" s="152"/>
      <c r="O290" s="152"/>
      <c r="P290" s="152"/>
      <c r="Q290" s="152"/>
      <c r="R290" s="154"/>
      <c r="T290" s="155"/>
      <c r="U290" s="152"/>
      <c r="V290" s="152"/>
      <c r="W290" s="152"/>
      <c r="X290" s="152"/>
      <c r="Y290" s="152"/>
      <c r="Z290" s="152"/>
      <c r="AA290" s="156"/>
      <c r="AT290" s="157" t="s">
        <v>166</v>
      </c>
      <c r="AU290" s="157" t="s">
        <v>95</v>
      </c>
      <c r="AV290" s="157" t="s">
        <v>95</v>
      </c>
      <c r="AW290" s="157" t="s">
        <v>102</v>
      </c>
      <c r="AX290" s="157" t="s">
        <v>80</v>
      </c>
      <c r="AY290" s="157" t="s">
        <v>150</v>
      </c>
    </row>
    <row r="291" spans="2:51" s="6" customFormat="1" ht="18.75" customHeight="1">
      <c r="B291" s="151"/>
      <c r="C291" s="152"/>
      <c r="D291" s="152"/>
      <c r="E291" s="152"/>
      <c r="F291" s="240" t="s">
        <v>297</v>
      </c>
      <c r="G291" s="241"/>
      <c r="H291" s="241"/>
      <c r="I291" s="241"/>
      <c r="J291" s="152"/>
      <c r="K291" s="153">
        <v>7.75</v>
      </c>
      <c r="L291" s="152"/>
      <c r="M291" s="152"/>
      <c r="N291" s="152"/>
      <c r="O291" s="152"/>
      <c r="P291" s="152"/>
      <c r="Q291" s="152"/>
      <c r="R291" s="154"/>
      <c r="T291" s="155"/>
      <c r="U291" s="152"/>
      <c r="V291" s="152"/>
      <c r="W291" s="152"/>
      <c r="X291" s="152"/>
      <c r="Y291" s="152"/>
      <c r="Z291" s="152"/>
      <c r="AA291" s="156"/>
      <c r="AT291" s="157" t="s">
        <v>166</v>
      </c>
      <c r="AU291" s="157" t="s">
        <v>95</v>
      </c>
      <c r="AV291" s="157" t="s">
        <v>95</v>
      </c>
      <c r="AW291" s="157" t="s">
        <v>102</v>
      </c>
      <c r="AX291" s="157" t="s">
        <v>80</v>
      </c>
      <c r="AY291" s="157" t="s">
        <v>150</v>
      </c>
    </row>
    <row r="292" spans="2:51" s="6" customFormat="1" ht="18.75" customHeight="1">
      <c r="B292" s="151"/>
      <c r="C292" s="152"/>
      <c r="D292" s="152"/>
      <c r="E292" s="152"/>
      <c r="F292" s="240" t="s">
        <v>298</v>
      </c>
      <c r="G292" s="241"/>
      <c r="H292" s="241"/>
      <c r="I292" s="241"/>
      <c r="J292" s="152"/>
      <c r="K292" s="153">
        <v>2.625</v>
      </c>
      <c r="L292" s="152"/>
      <c r="M292" s="152"/>
      <c r="N292" s="152"/>
      <c r="O292" s="152"/>
      <c r="P292" s="152"/>
      <c r="Q292" s="152"/>
      <c r="R292" s="154"/>
      <c r="T292" s="155"/>
      <c r="U292" s="152"/>
      <c r="V292" s="152"/>
      <c r="W292" s="152"/>
      <c r="X292" s="152"/>
      <c r="Y292" s="152"/>
      <c r="Z292" s="152"/>
      <c r="AA292" s="156"/>
      <c r="AT292" s="157" t="s">
        <v>166</v>
      </c>
      <c r="AU292" s="157" t="s">
        <v>95</v>
      </c>
      <c r="AV292" s="157" t="s">
        <v>95</v>
      </c>
      <c r="AW292" s="157" t="s">
        <v>102</v>
      </c>
      <c r="AX292" s="157" t="s">
        <v>80</v>
      </c>
      <c r="AY292" s="157" t="s">
        <v>150</v>
      </c>
    </row>
    <row r="293" spans="2:51" s="6" customFormat="1" ht="18.75" customHeight="1">
      <c r="B293" s="151"/>
      <c r="C293" s="152"/>
      <c r="D293" s="152"/>
      <c r="E293" s="152"/>
      <c r="F293" s="240" t="s">
        <v>299</v>
      </c>
      <c r="G293" s="241"/>
      <c r="H293" s="241"/>
      <c r="I293" s="241"/>
      <c r="J293" s="152"/>
      <c r="K293" s="153">
        <v>8.613</v>
      </c>
      <c r="L293" s="152"/>
      <c r="M293" s="152"/>
      <c r="N293" s="152"/>
      <c r="O293" s="152"/>
      <c r="P293" s="152"/>
      <c r="Q293" s="152"/>
      <c r="R293" s="154"/>
      <c r="T293" s="155"/>
      <c r="U293" s="152"/>
      <c r="V293" s="152"/>
      <c r="W293" s="152"/>
      <c r="X293" s="152"/>
      <c r="Y293" s="152"/>
      <c r="Z293" s="152"/>
      <c r="AA293" s="156"/>
      <c r="AT293" s="157" t="s">
        <v>166</v>
      </c>
      <c r="AU293" s="157" t="s">
        <v>95</v>
      </c>
      <c r="AV293" s="157" t="s">
        <v>95</v>
      </c>
      <c r="AW293" s="157" t="s">
        <v>102</v>
      </c>
      <c r="AX293" s="157" t="s">
        <v>80</v>
      </c>
      <c r="AY293" s="157" t="s">
        <v>150</v>
      </c>
    </row>
    <row r="294" spans="2:51" s="6" customFormat="1" ht="18.75" customHeight="1">
      <c r="B294" s="145"/>
      <c r="C294" s="146"/>
      <c r="D294" s="146"/>
      <c r="E294" s="146"/>
      <c r="F294" s="238" t="s">
        <v>178</v>
      </c>
      <c r="G294" s="239"/>
      <c r="H294" s="239"/>
      <c r="I294" s="239"/>
      <c r="J294" s="146"/>
      <c r="K294" s="146"/>
      <c r="L294" s="146"/>
      <c r="M294" s="146"/>
      <c r="N294" s="146"/>
      <c r="O294" s="146"/>
      <c r="P294" s="146"/>
      <c r="Q294" s="146"/>
      <c r="R294" s="147"/>
      <c r="T294" s="148"/>
      <c r="U294" s="146"/>
      <c r="V294" s="146"/>
      <c r="W294" s="146"/>
      <c r="X294" s="146"/>
      <c r="Y294" s="146"/>
      <c r="Z294" s="146"/>
      <c r="AA294" s="149"/>
      <c r="AT294" s="150" t="s">
        <v>166</v>
      </c>
      <c r="AU294" s="150" t="s">
        <v>95</v>
      </c>
      <c r="AV294" s="150" t="s">
        <v>22</v>
      </c>
      <c r="AW294" s="150" t="s">
        <v>102</v>
      </c>
      <c r="AX294" s="150" t="s">
        <v>80</v>
      </c>
      <c r="AY294" s="150" t="s">
        <v>150</v>
      </c>
    </row>
    <row r="295" spans="2:51" s="6" customFormat="1" ht="18.75" customHeight="1">
      <c r="B295" s="151"/>
      <c r="C295" s="152"/>
      <c r="D295" s="152"/>
      <c r="E295" s="152"/>
      <c r="F295" s="240" t="s">
        <v>290</v>
      </c>
      <c r="G295" s="241"/>
      <c r="H295" s="241"/>
      <c r="I295" s="241"/>
      <c r="J295" s="152"/>
      <c r="K295" s="153">
        <v>-3.152</v>
      </c>
      <c r="L295" s="152"/>
      <c r="M295" s="152"/>
      <c r="N295" s="152"/>
      <c r="O295" s="152"/>
      <c r="P295" s="152"/>
      <c r="Q295" s="152"/>
      <c r="R295" s="154"/>
      <c r="T295" s="155"/>
      <c r="U295" s="152"/>
      <c r="V295" s="152"/>
      <c r="W295" s="152"/>
      <c r="X295" s="152"/>
      <c r="Y295" s="152"/>
      <c r="Z295" s="152"/>
      <c r="AA295" s="156"/>
      <c r="AT295" s="157" t="s">
        <v>166</v>
      </c>
      <c r="AU295" s="157" t="s">
        <v>95</v>
      </c>
      <c r="AV295" s="157" t="s">
        <v>95</v>
      </c>
      <c r="AW295" s="157" t="s">
        <v>102</v>
      </c>
      <c r="AX295" s="157" t="s">
        <v>80</v>
      </c>
      <c r="AY295" s="157" t="s">
        <v>150</v>
      </c>
    </row>
    <row r="296" spans="2:51" s="6" customFormat="1" ht="18.75" customHeight="1">
      <c r="B296" s="151"/>
      <c r="C296" s="152"/>
      <c r="D296" s="152"/>
      <c r="E296" s="152"/>
      <c r="F296" s="240" t="s">
        <v>300</v>
      </c>
      <c r="G296" s="241"/>
      <c r="H296" s="241"/>
      <c r="I296" s="241"/>
      <c r="J296" s="152"/>
      <c r="K296" s="153">
        <v>-2.645</v>
      </c>
      <c r="L296" s="152"/>
      <c r="M296" s="152"/>
      <c r="N296" s="152"/>
      <c r="O296" s="152"/>
      <c r="P296" s="152"/>
      <c r="Q296" s="152"/>
      <c r="R296" s="154"/>
      <c r="T296" s="155"/>
      <c r="U296" s="152"/>
      <c r="V296" s="152"/>
      <c r="W296" s="152"/>
      <c r="X296" s="152"/>
      <c r="Y296" s="152"/>
      <c r="Z296" s="152"/>
      <c r="AA296" s="156"/>
      <c r="AT296" s="157" t="s">
        <v>166</v>
      </c>
      <c r="AU296" s="157" t="s">
        <v>95</v>
      </c>
      <c r="AV296" s="157" t="s">
        <v>95</v>
      </c>
      <c r="AW296" s="157" t="s">
        <v>102</v>
      </c>
      <c r="AX296" s="157" t="s">
        <v>80</v>
      </c>
      <c r="AY296" s="157" t="s">
        <v>150</v>
      </c>
    </row>
    <row r="297" spans="2:51" s="6" customFormat="1" ht="18.75" customHeight="1">
      <c r="B297" s="151"/>
      <c r="C297" s="152"/>
      <c r="D297" s="152"/>
      <c r="E297" s="152"/>
      <c r="F297" s="240" t="s">
        <v>301</v>
      </c>
      <c r="G297" s="241"/>
      <c r="H297" s="241"/>
      <c r="I297" s="241"/>
      <c r="J297" s="152"/>
      <c r="K297" s="153">
        <v>-1.15</v>
      </c>
      <c r="L297" s="152"/>
      <c r="M297" s="152"/>
      <c r="N297" s="152"/>
      <c r="O297" s="152"/>
      <c r="P297" s="152"/>
      <c r="Q297" s="152"/>
      <c r="R297" s="154"/>
      <c r="T297" s="155"/>
      <c r="U297" s="152"/>
      <c r="V297" s="152"/>
      <c r="W297" s="152"/>
      <c r="X297" s="152"/>
      <c r="Y297" s="152"/>
      <c r="Z297" s="152"/>
      <c r="AA297" s="156"/>
      <c r="AT297" s="157" t="s">
        <v>166</v>
      </c>
      <c r="AU297" s="157" t="s">
        <v>95</v>
      </c>
      <c r="AV297" s="157" t="s">
        <v>95</v>
      </c>
      <c r="AW297" s="157" t="s">
        <v>102</v>
      </c>
      <c r="AX297" s="157" t="s">
        <v>80</v>
      </c>
      <c r="AY297" s="157" t="s">
        <v>150</v>
      </c>
    </row>
    <row r="298" spans="2:51" s="6" customFormat="1" ht="18.75" customHeight="1">
      <c r="B298" s="151"/>
      <c r="C298" s="152"/>
      <c r="D298" s="152"/>
      <c r="E298" s="152"/>
      <c r="F298" s="240" t="s">
        <v>302</v>
      </c>
      <c r="G298" s="241"/>
      <c r="H298" s="241"/>
      <c r="I298" s="241"/>
      <c r="J298" s="152"/>
      <c r="K298" s="153">
        <v>-1.553</v>
      </c>
      <c r="L298" s="152"/>
      <c r="M298" s="152"/>
      <c r="N298" s="152"/>
      <c r="O298" s="152"/>
      <c r="P298" s="152"/>
      <c r="Q298" s="152"/>
      <c r="R298" s="154"/>
      <c r="T298" s="155"/>
      <c r="U298" s="152"/>
      <c r="V298" s="152"/>
      <c r="W298" s="152"/>
      <c r="X298" s="152"/>
      <c r="Y298" s="152"/>
      <c r="Z298" s="152"/>
      <c r="AA298" s="156"/>
      <c r="AT298" s="157" t="s">
        <v>166</v>
      </c>
      <c r="AU298" s="157" t="s">
        <v>95</v>
      </c>
      <c r="AV298" s="157" t="s">
        <v>95</v>
      </c>
      <c r="AW298" s="157" t="s">
        <v>102</v>
      </c>
      <c r="AX298" s="157" t="s">
        <v>80</v>
      </c>
      <c r="AY298" s="157" t="s">
        <v>150</v>
      </c>
    </row>
    <row r="299" spans="2:51" s="6" customFormat="1" ht="18.75" customHeight="1">
      <c r="B299" s="145"/>
      <c r="C299" s="146"/>
      <c r="D299" s="146"/>
      <c r="E299" s="146"/>
      <c r="F299" s="238" t="s">
        <v>291</v>
      </c>
      <c r="G299" s="239"/>
      <c r="H299" s="239"/>
      <c r="I299" s="239"/>
      <c r="J299" s="146"/>
      <c r="K299" s="146"/>
      <c r="L299" s="146"/>
      <c r="M299" s="146"/>
      <c r="N299" s="146"/>
      <c r="O299" s="146"/>
      <c r="P299" s="146"/>
      <c r="Q299" s="146"/>
      <c r="R299" s="147"/>
      <c r="T299" s="148"/>
      <c r="U299" s="146"/>
      <c r="V299" s="146"/>
      <c r="W299" s="146"/>
      <c r="X299" s="146"/>
      <c r="Y299" s="146"/>
      <c r="Z299" s="146"/>
      <c r="AA299" s="149"/>
      <c r="AT299" s="150" t="s">
        <v>166</v>
      </c>
      <c r="AU299" s="150" t="s">
        <v>95</v>
      </c>
      <c r="AV299" s="150" t="s">
        <v>22</v>
      </c>
      <c r="AW299" s="150" t="s">
        <v>102</v>
      </c>
      <c r="AX299" s="150" t="s">
        <v>80</v>
      </c>
      <c r="AY299" s="150" t="s">
        <v>150</v>
      </c>
    </row>
    <row r="300" spans="2:51" s="6" customFormat="1" ht="18.75" customHeight="1">
      <c r="B300" s="151"/>
      <c r="C300" s="152"/>
      <c r="D300" s="152"/>
      <c r="E300" s="152"/>
      <c r="F300" s="240" t="s">
        <v>303</v>
      </c>
      <c r="G300" s="241"/>
      <c r="H300" s="241"/>
      <c r="I300" s="241"/>
      <c r="J300" s="152"/>
      <c r="K300" s="153">
        <v>0.1</v>
      </c>
      <c r="L300" s="152"/>
      <c r="M300" s="152"/>
      <c r="N300" s="152"/>
      <c r="O300" s="152"/>
      <c r="P300" s="152"/>
      <c r="Q300" s="152"/>
      <c r="R300" s="154"/>
      <c r="T300" s="155"/>
      <c r="U300" s="152"/>
      <c r="V300" s="152"/>
      <c r="W300" s="152"/>
      <c r="X300" s="152"/>
      <c r="Y300" s="152"/>
      <c r="Z300" s="152"/>
      <c r="AA300" s="156"/>
      <c r="AT300" s="157" t="s">
        <v>166</v>
      </c>
      <c r="AU300" s="157" t="s">
        <v>95</v>
      </c>
      <c r="AV300" s="157" t="s">
        <v>95</v>
      </c>
      <c r="AW300" s="157" t="s">
        <v>102</v>
      </c>
      <c r="AX300" s="157" t="s">
        <v>80</v>
      </c>
      <c r="AY300" s="157" t="s">
        <v>150</v>
      </c>
    </row>
    <row r="301" spans="2:51" s="6" customFormat="1" ht="18.75" customHeight="1">
      <c r="B301" s="151"/>
      <c r="C301" s="152"/>
      <c r="D301" s="152"/>
      <c r="E301" s="152"/>
      <c r="F301" s="240" t="s">
        <v>304</v>
      </c>
      <c r="G301" s="241"/>
      <c r="H301" s="241"/>
      <c r="I301" s="241"/>
      <c r="J301" s="152"/>
      <c r="K301" s="153">
        <v>1.03</v>
      </c>
      <c r="L301" s="152"/>
      <c r="M301" s="152"/>
      <c r="N301" s="152"/>
      <c r="O301" s="152"/>
      <c r="P301" s="152"/>
      <c r="Q301" s="152"/>
      <c r="R301" s="154"/>
      <c r="T301" s="155"/>
      <c r="U301" s="152"/>
      <c r="V301" s="152"/>
      <c r="W301" s="152"/>
      <c r="X301" s="152"/>
      <c r="Y301" s="152"/>
      <c r="Z301" s="152"/>
      <c r="AA301" s="156"/>
      <c r="AT301" s="157" t="s">
        <v>166</v>
      </c>
      <c r="AU301" s="157" t="s">
        <v>95</v>
      </c>
      <c r="AV301" s="157" t="s">
        <v>95</v>
      </c>
      <c r="AW301" s="157" t="s">
        <v>102</v>
      </c>
      <c r="AX301" s="157" t="s">
        <v>80</v>
      </c>
      <c r="AY301" s="157" t="s">
        <v>150</v>
      </c>
    </row>
    <row r="302" spans="2:51" s="6" customFormat="1" ht="18.75" customHeight="1">
      <c r="B302" s="158"/>
      <c r="C302" s="159"/>
      <c r="D302" s="159"/>
      <c r="E302" s="159"/>
      <c r="F302" s="244" t="s">
        <v>180</v>
      </c>
      <c r="G302" s="245"/>
      <c r="H302" s="245"/>
      <c r="I302" s="245"/>
      <c r="J302" s="159"/>
      <c r="K302" s="160">
        <v>37.956</v>
      </c>
      <c r="L302" s="159"/>
      <c r="M302" s="159"/>
      <c r="N302" s="159"/>
      <c r="O302" s="159"/>
      <c r="P302" s="159"/>
      <c r="Q302" s="159"/>
      <c r="R302" s="161"/>
      <c r="T302" s="162"/>
      <c r="U302" s="159"/>
      <c r="V302" s="159"/>
      <c r="W302" s="159"/>
      <c r="X302" s="159"/>
      <c r="Y302" s="159"/>
      <c r="Z302" s="159"/>
      <c r="AA302" s="163"/>
      <c r="AT302" s="164" t="s">
        <v>166</v>
      </c>
      <c r="AU302" s="164" t="s">
        <v>95</v>
      </c>
      <c r="AV302" s="164" t="s">
        <v>160</v>
      </c>
      <c r="AW302" s="164" t="s">
        <v>102</v>
      </c>
      <c r="AX302" s="164" t="s">
        <v>80</v>
      </c>
      <c r="AY302" s="164" t="s">
        <v>150</v>
      </c>
    </row>
    <row r="303" spans="2:51" s="6" customFormat="1" ht="18.75" customHeight="1">
      <c r="B303" s="165"/>
      <c r="C303" s="166"/>
      <c r="D303" s="166"/>
      <c r="E303" s="166"/>
      <c r="F303" s="242" t="s">
        <v>181</v>
      </c>
      <c r="G303" s="243"/>
      <c r="H303" s="243"/>
      <c r="I303" s="243"/>
      <c r="J303" s="166"/>
      <c r="K303" s="167">
        <v>79.174</v>
      </c>
      <c r="L303" s="166"/>
      <c r="M303" s="166"/>
      <c r="N303" s="166"/>
      <c r="O303" s="166"/>
      <c r="P303" s="166"/>
      <c r="Q303" s="166"/>
      <c r="R303" s="168"/>
      <c r="T303" s="169"/>
      <c r="U303" s="166"/>
      <c r="V303" s="166"/>
      <c r="W303" s="166"/>
      <c r="X303" s="166"/>
      <c r="Y303" s="166"/>
      <c r="Z303" s="166"/>
      <c r="AA303" s="170"/>
      <c r="AT303" s="171" t="s">
        <v>166</v>
      </c>
      <c r="AU303" s="171" t="s">
        <v>95</v>
      </c>
      <c r="AV303" s="171" t="s">
        <v>155</v>
      </c>
      <c r="AW303" s="171" t="s">
        <v>102</v>
      </c>
      <c r="AX303" s="171" t="s">
        <v>22</v>
      </c>
      <c r="AY303" s="171" t="s">
        <v>150</v>
      </c>
    </row>
    <row r="304" spans="2:65" s="6" customFormat="1" ht="27" customHeight="1">
      <c r="B304" s="23"/>
      <c r="C304" s="138" t="s">
        <v>305</v>
      </c>
      <c r="D304" s="138" t="s">
        <v>151</v>
      </c>
      <c r="E304" s="139" t="s">
        <v>306</v>
      </c>
      <c r="F304" s="229" t="s">
        <v>307</v>
      </c>
      <c r="G304" s="230"/>
      <c r="H304" s="230"/>
      <c r="I304" s="230"/>
      <c r="J304" s="140" t="s">
        <v>163</v>
      </c>
      <c r="K304" s="141">
        <v>156.977</v>
      </c>
      <c r="L304" s="231">
        <v>0</v>
      </c>
      <c r="M304" s="230"/>
      <c r="N304" s="232">
        <f>ROUND($L$304*$K$304,2)</f>
        <v>0</v>
      </c>
      <c r="O304" s="230"/>
      <c r="P304" s="230"/>
      <c r="Q304" s="230"/>
      <c r="R304" s="25"/>
      <c r="T304" s="142"/>
      <c r="U304" s="31" t="s">
        <v>45</v>
      </c>
      <c r="V304" s="24"/>
      <c r="W304" s="143">
        <f>$V$304*$K$304</f>
        <v>0</v>
      </c>
      <c r="X304" s="143">
        <v>0.017</v>
      </c>
      <c r="Y304" s="143">
        <f>$X$304*$K$304</f>
        <v>2.6686090000000005</v>
      </c>
      <c r="Z304" s="143">
        <v>0</v>
      </c>
      <c r="AA304" s="144">
        <f>$Z$304*$K$304</f>
        <v>0</v>
      </c>
      <c r="AR304" s="6" t="s">
        <v>155</v>
      </c>
      <c r="AT304" s="6" t="s">
        <v>151</v>
      </c>
      <c r="AU304" s="6" t="s">
        <v>95</v>
      </c>
      <c r="AY304" s="6" t="s">
        <v>150</v>
      </c>
      <c r="BE304" s="87">
        <f>IF($U$304="základní",$N$304,0)</f>
        <v>0</v>
      </c>
      <c r="BF304" s="87">
        <f>IF($U$304="snížená",$N$304,0)</f>
        <v>0</v>
      </c>
      <c r="BG304" s="87">
        <f>IF($U$304="zákl. přenesená",$N$304,0)</f>
        <v>0</v>
      </c>
      <c r="BH304" s="87">
        <f>IF($U$304="sníž. přenesená",$N$304,0)</f>
        <v>0</v>
      </c>
      <c r="BI304" s="87">
        <f>IF($U$304="nulová",$N$304,0)</f>
        <v>0</v>
      </c>
      <c r="BJ304" s="6" t="s">
        <v>22</v>
      </c>
      <c r="BK304" s="87">
        <f>ROUND($L$304*$K$304,2)</f>
        <v>0</v>
      </c>
      <c r="BL304" s="6" t="s">
        <v>155</v>
      </c>
      <c r="BM304" s="6" t="s">
        <v>308</v>
      </c>
    </row>
    <row r="305" spans="2:51" s="6" customFormat="1" ht="18.75" customHeight="1">
      <c r="B305" s="145"/>
      <c r="C305" s="146"/>
      <c r="D305" s="146"/>
      <c r="E305" s="146"/>
      <c r="F305" s="238" t="s">
        <v>165</v>
      </c>
      <c r="G305" s="239"/>
      <c r="H305" s="239"/>
      <c r="I305" s="239"/>
      <c r="J305" s="146"/>
      <c r="K305" s="146"/>
      <c r="L305" s="146"/>
      <c r="M305" s="146"/>
      <c r="N305" s="146"/>
      <c r="O305" s="146"/>
      <c r="P305" s="146"/>
      <c r="Q305" s="146"/>
      <c r="R305" s="147"/>
      <c r="T305" s="148"/>
      <c r="U305" s="146"/>
      <c r="V305" s="146"/>
      <c r="W305" s="146"/>
      <c r="X305" s="146"/>
      <c r="Y305" s="146"/>
      <c r="Z305" s="146"/>
      <c r="AA305" s="149"/>
      <c r="AT305" s="150" t="s">
        <v>166</v>
      </c>
      <c r="AU305" s="150" t="s">
        <v>95</v>
      </c>
      <c r="AV305" s="150" t="s">
        <v>22</v>
      </c>
      <c r="AW305" s="150" t="s">
        <v>102</v>
      </c>
      <c r="AX305" s="150" t="s">
        <v>80</v>
      </c>
      <c r="AY305" s="150" t="s">
        <v>150</v>
      </c>
    </row>
    <row r="306" spans="2:51" s="6" customFormat="1" ht="18.75" customHeight="1">
      <c r="B306" s="151"/>
      <c r="C306" s="152"/>
      <c r="D306" s="152"/>
      <c r="E306" s="152"/>
      <c r="F306" s="240" t="s">
        <v>309</v>
      </c>
      <c r="G306" s="241"/>
      <c r="H306" s="241"/>
      <c r="I306" s="241"/>
      <c r="J306" s="152"/>
      <c r="K306" s="153">
        <v>64.675</v>
      </c>
      <c r="L306" s="152"/>
      <c r="M306" s="152"/>
      <c r="N306" s="152"/>
      <c r="O306" s="152"/>
      <c r="P306" s="152"/>
      <c r="Q306" s="152"/>
      <c r="R306" s="154"/>
      <c r="T306" s="155"/>
      <c r="U306" s="152"/>
      <c r="V306" s="152"/>
      <c r="W306" s="152"/>
      <c r="X306" s="152"/>
      <c r="Y306" s="152"/>
      <c r="Z306" s="152"/>
      <c r="AA306" s="156"/>
      <c r="AT306" s="157" t="s">
        <v>166</v>
      </c>
      <c r="AU306" s="157" t="s">
        <v>95</v>
      </c>
      <c r="AV306" s="157" t="s">
        <v>95</v>
      </c>
      <c r="AW306" s="157" t="s">
        <v>102</v>
      </c>
      <c r="AX306" s="157" t="s">
        <v>80</v>
      </c>
      <c r="AY306" s="157" t="s">
        <v>150</v>
      </c>
    </row>
    <row r="307" spans="2:51" s="6" customFormat="1" ht="18.75" customHeight="1">
      <c r="B307" s="151"/>
      <c r="C307" s="152"/>
      <c r="D307" s="152"/>
      <c r="E307" s="152"/>
      <c r="F307" s="240" t="s">
        <v>310</v>
      </c>
      <c r="G307" s="241"/>
      <c r="H307" s="241"/>
      <c r="I307" s="241"/>
      <c r="J307" s="152"/>
      <c r="K307" s="153">
        <v>-3</v>
      </c>
      <c r="L307" s="152"/>
      <c r="M307" s="152"/>
      <c r="N307" s="152"/>
      <c r="O307" s="152"/>
      <c r="P307" s="152"/>
      <c r="Q307" s="152"/>
      <c r="R307" s="154"/>
      <c r="T307" s="155"/>
      <c r="U307" s="152"/>
      <c r="V307" s="152"/>
      <c r="W307" s="152"/>
      <c r="X307" s="152"/>
      <c r="Y307" s="152"/>
      <c r="Z307" s="152"/>
      <c r="AA307" s="156"/>
      <c r="AT307" s="157" t="s">
        <v>166</v>
      </c>
      <c r="AU307" s="157" t="s">
        <v>95</v>
      </c>
      <c r="AV307" s="157" t="s">
        <v>95</v>
      </c>
      <c r="AW307" s="157" t="s">
        <v>102</v>
      </c>
      <c r="AX307" s="157" t="s">
        <v>80</v>
      </c>
      <c r="AY307" s="157" t="s">
        <v>150</v>
      </c>
    </row>
    <row r="308" spans="2:51" s="6" customFormat="1" ht="18.75" customHeight="1">
      <c r="B308" s="151"/>
      <c r="C308" s="152"/>
      <c r="D308" s="152"/>
      <c r="E308" s="152"/>
      <c r="F308" s="240" t="s">
        <v>311</v>
      </c>
      <c r="G308" s="241"/>
      <c r="H308" s="241"/>
      <c r="I308" s="241"/>
      <c r="J308" s="152"/>
      <c r="K308" s="153">
        <v>136.175</v>
      </c>
      <c r="L308" s="152"/>
      <c r="M308" s="152"/>
      <c r="N308" s="152"/>
      <c r="O308" s="152"/>
      <c r="P308" s="152"/>
      <c r="Q308" s="152"/>
      <c r="R308" s="154"/>
      <c r="T308" s="155"/>
      <c r="U308" s="152"/>
      <c r="V308" s="152"/>
      <c r="W308" s="152"/>
      <c r="X308" s="152"/>
      <c r="Y308" s="152"/>
      <c r="Z308" s="152"/>
      <c r="AA308" s="156"/>
      <c r="AT308" s="157" t="s">
        <v>166</v>
      </c>
      <c r="AU308" s="157" t="s">
        <v>95</v>
      </c>
      <c r="AV308" s="157" t="s">
        <v>95</v>
      </c>
      <c r="AW308" s="157" t="s">
        <v>102</v>
      </c>
      <c r="AX308" s="157" t="s">
        <v>80</v>
      </c>
      <c r="AY308" s="157" t="s">
        <v>150</v>
      </c>
    </row>
    <row r="309" spans="2:51" s="6" customFormat="1" ht="18.75" customHeight="1">
      <c r="B309" s="151"/>
      <c r="C309" s="152"/>
      <c r="D309" s="152"/>
      <c r="E309" s="152"/>
      <c r="F309" s="240" t="s">
        <v>312</v>
      </c>
      <c r="G309" s="241"/>
      <c r="H309" s="241"/>
      <c r="I309" s="241"/>
      <c r="J309" s="152"/>
      <c r="K309" s="153">
        <v>-16.575</v>
      </c>
      <c r="L309" s="152"/>
      <c r="M309" s="152"/>
      <c r="N309" s="152"/>
      <c r="O309" s="152"/>
      <c r="P309" s="152"/>
      <c r="Q309" s="152"/>
      <c r="R309" s="154"/>
      <c r="T309" s="155"/>
      <c r="U309" s="152"/>
      <c r="V309" s="152"/>
      <c r="W309" s="152"/>
      <c r="X309" s="152"/>
      <c r="Y309" s="152"/>
      <c r="Z309" s="152"/>
      <c r="AA309" s="156"/>
      <c r="AT309" s="157" t="s">
        <v>166</v>
      </c>
      <c r="AU309" s="157" t="s">
        <v>95</v>
      </c>
      <c r="AV309" s="157" t="s">
        <v>95</v>
      </c>
      <c r="AW309" s="157" t="s">
        <v>102</v>
      </c>
      <c r="AX309" s="157" t="s">
        <v>80</v>
      </c>
      <c r="AY309" s="157" t="s">
        <v>150</v>
      </c>
    </row>
    <row r="310" spans="2:51" s="6" customFormat="1" ht="18.75" customHeight="1">
      <c r="B310" s="145"/>
      <c r="C310" s="146"/>
      <c r="D310" s="146"/>
      <c r="E310" s="146"/>
      <c r="F310" s="238" t="s">
        <v>178</v>
      </c>
      <c r="G310" s="239"/>
      <c r="H310" s="239"/>
      <c r="I310" s="239"/>
      <c r="J310" s="146"/>
      <c r="K310" s="146"/>
      <c r="L310" s="146"/>
      <c r="M310" s="146"/>
      <c r="N310" s="146"/>
      <c r="O310" s="146"/>
      <c r="P310" s="146"/>
      <c r="Q310" s="146"/>
      <c r="R310" s="147"/>
      <c r="T310" s="148"/>
      <c r="U310" s="146"/>
      <c r="V310" s="146"/>
      <c r="W310" s="146"/>
      <c r="X310" s="146"/>
      <c r="Y310" s="146"/>
      <c r="Z310" s="146"/>
      <c r="AA310" s="149"/>
      <c r="AT310" s="150" t="s">
        <v>166</v>
      </c>
      <c r="AU310" s="150" t="s">
        <v>95</v>
      </c>
      <c r="AV310" s="150" t="s">
        <v>22</v>
      </c>
      <c r="AW310" s="150" t="s">
        <v>102</v>
      </c>
      <c r="AX310" s="150" t="s">
        <v>80</v>
      </c>
      <c r="AY310" s="150" t="s">
        <v>150</v>
      </c>
    </row>
    <row r="311" spans="2:51" s="6" customFormat="1" ht="18.75" customHeight="1">
      <c r="B311" s="151"/>
      <c r="C311" s="152"/>
      <c r="D311" s="152"/>
      <c r="E311" s="152"/>
      <c r="F311" s="240" t="s">
        <v>313</v>
      </c>
      <c r="G311" s="241"/>
      <c r="H311" s="241"/>
      <c r="I311" s="241"/>
      <c r="J311" s="152"/>
      <c r="K311" s="153">
        <v>-3.96</v>
      </c>
      <c r="L311" s="152"/>
      <c r="M311" s="152"/>
      <c r="N311" s="152"/>
      <c r="O311" s="152"/>
      <c r="P311" s="152"/>
      <c r="Q311" s="152"/>
      <c r="R311" s="154"/>
      <c r="T311" s="155"/>
      <c r="U311" s="152"/>
      <c r="V311" s="152"/>
      <c r="W311" s="152"/>
      <c r="X311" s="152"/>
      <c r="Y311" s="152"/>
      <c r="Z311" s="152"/>
      <c r="AA311" s="156"/>
      <c r="AT311" s="157" t="s">
        <v>166</v>
      </c>
      <c r="AU311" s="157" t="s">
        <v>95</v>
      </c>
      <c r="AV311" s="157" t="s">
        <v>95</v>
      </c>
      <c r="AW311" s="157" t="s">
        <v>102</v>
      </c>
      <c r="AX311" s="157" t="s">
        <v>80</v>
      </c>
      <c r="AY311" s="157" t="s">
        <v>150</v>
      </c>
    </row>
    <row r="312" spans="2:51" s="6" customFormat="1" ht="18.75" customHeight="1">
      <c r="B312" s="151"/>
      <c r="C312" s="152"/>
      <c r="D312" s="152"/>
      <c r="E312" s="152"/>
      <c r="F312" s="240" t="s">
        <v>314</v>
      </c>
      <c r="G312" s="241"/>
      <c r="H312" s="241"/>
      <c r="I312" s="241"/>
      <c r="J312" s="152"/>
      <c r="K312" s="153">
        <v>-11.032</v>
      </c>
      <c r="L312" s="152"/>
      <c r="M312" s="152"/>
      <c r="N312" s="152"/>
      <c r="O312" s="152"/>
      <c r="P312" s="152"/>
      <c r="Q312" s="152"/>
      <c r="R312" s="154"/>
      <c r="T312" s="155"/>
      <c r="U312" s="152"/>
      <c r="V312" s="152"/>
      <c r="W312" s="152"/>
      <c r="X312" s="152"/>
      <c r="Y312" s="152"/>
      <c r="Z312" s="152"/>
      <c r="AA312" s="156"/>
      <c r="AT312" s="157" t="s">
        <v>166</v>
      </c>
      <c r="AU312" s="157" t="s">
        <v>95</v>
      </c>
      <c r="AV312" s="157" t="s">
        <v>95</v>
      </c>
      <c r="AW312" s="157" t="s">
        <v>102</v>
      </c>
      <c r="AX312" s="157" t="s">
        <v>80</v>
      </c>
      <c r="AY312" s="157" t="s">
        <v>150</v>
      </c>
    </row>
    <row r="313" spans="2:51" s="6" customFormat="1" ht="18.75" customHeight="1">
      <c r="B313" s="151"/>
      <c r="C313" s="152"/>
      <c r="D313" s="152"/>
      <c r="E313" s="152"/>
      <c r="F313" s="240" t="s">
        <v>243</v>
      </c>
      <c r="G313" s="241"/>
      <c r="H313" s="241"/>
      <c r="I313" s="241"/>
      <c r="J313" s="152"/>
      <c r="K313" s="153">
        <v>-3.546</v>
      </c>
      <c r="L313" s="152"/>
      <c r="M313" s="152"/>
      <c r="N313" s="152"/>
      <c r="O313" s="152"/>
      <c r="P313" s="152"/>
      <c r="Q313" s="152"/>
      <c r="R313" s="154"/>
      <c r="T313" s="155"/>
      <c r="U313" s="152"/>
      <c r="V313" s="152"/>
      <c r="W313" s="152"/>
      <c r="X313" s="152"/>
      <c r="Y313" s="152"/>
      <c r="Z313" s="152"/>
      <c r="AA313" s="156"/>
      <c r="AT313" s="157" t="s">
        <v>166</v>
      </c>
      <c r="AU313" s="157" t="s">
        <v>95</v>
      </c>
      <c r="AV313" s="157" t="s">
        <v>95</v>
      </c>
      <c r="AW313" s="157" t="s">
        <v>102</v>
      </c>
      <c r="AX313" s="157" t="s">
        <v>80</v>
      </c>
      <c r="AY313" s="157" t="s">
        <v>150</v>
      </c>
    </row>
    <row r="314" spans="2:51" s="6" customFormat="1" ht="18.75" customHeight="1">
      <c r="B314" s="151"/>
      <c r="C314" s="152"/>
      <c r="D314" s="152"/>
      <c r="E314" s="152"/>
      <c r="F314" s="240" t="s">
        <v>315</v>
      </c>
      <c r="G314" s="241"/>
      <c r="H314" s="241"/>
      <c r="I314" s="241"/>
      <c r="J314" s="152"/>
      <c r="K314" s="153">
        <v>-5.76</v>
      </c>
      <c r="L314" s="152"/>
      <c r="M314" s="152"/>
      <c r="N314" s="152"/>
      <c r="O314" s="152"/>
      <c r="P314" s="152"/>
      <c r="Q314" s="152"/>
      <c r="R314" s="154"/>
      <c r="T314" s="155"/>
      <c r="U314" s="152"/>
      <c r="V314" s="152"/>
      <c r="W314" s="152"/>
      <c r="X314" s="152"/>
      <c r="Y314" s="152"/>
      <c r="Z314" s="152"/>
      <c r="AA314" s="156"/>
      <c r="AT314" s="157" t="s">
        <v>166</v>
      </c>
      <c r="AU314" s="157" t="s">
        <v>95</v>
      </c>
      <c r="AV314" s="157" t="s">
        <v>95</v>
      </c>
      <c r="AW314" s="157" t="s">
        <v>102</v>
      </c>
      <c r="AX314" s="157" t="s">
        <v>80</v>
      </c>
      <c r="AY314" s="157" t="s">
        <v>150</v>
      </c>
    </row>
    <row r="315" spans="2:51" s="6" customFormat="1" ht="18.75" customHeight="1">
      <c r="B315" s="165"/>
      <c r="C315" s="166"/>
      <c r="D315" s="166"/>
      <c r="E315" s="166"/>
      <c r="F315" s="242" t="s">
        <v>181</v>
      </c>
      <c r="G315" s="243"/>
      <c r="H315" s="243"/>
      <c r="I315" s="243"/>
      <c r="J315" s="166"/>
      <c r="K315" s="167">
        <v>156.977</v>
      </c>
      <c r="L315" s="166"/>
      <c r="M315" s="166"/>
      <c r="N315" s="166"/>
      <c r="O315" s="166"/>
      <c r="P315" s="166"/>
      <c r="Q315" s="166"/>
      <c r="R315" s="168"/>
      <c r="T315" s="169"/>
      <c r="U315" s="166"/>
      <c r="V315" s="166"/>
      <c r="W315" s="166"/>
      <c r="X315" s="166"/>
      <c r="Y315" s="166"/>
      <c r="Z315" s="166"/>
      <c r="AA315" s="170"/>
      <c r="AT315" s="171" t="s">
        <v>166</v>
      </c>
      <c r="AU315" s="171" t="s">
        <v>95</v>
      </c>
      <c r="AV315" s="171" t="s">
        <v>155</v>
      </c>
      <c r="AW315" s="171" t="s">
        <v>102</v>
      </c>
      <c r="AX315" s="171" t="s">
        <v>22</v>
      </c>
      <c r="AY315" s="171" t="s">
        <v>150</v>
      </c>
    </row>
    <row r="316" spans="2:65" s="6" customFormat="1" ht="27" customHeight="1">
      <c r="B316" s="23"/>
      <c r="C316" s="138" t="s">
        <v>316</v>
      </c>
      <c r="D316" s="138" t="s">
        <v>151</v>
      </c>
      <c r="E316" s="139" t="s">
        <v>317</v>
      </c>
      <c r="F316" s="229" t="s">
        <v>318</v>
      </c>
      <c r="G316" s="230"/>
      <c r="H316" s="230"/>
      <c r="I316" s="230"/>
      <c r="J316" s="140" t="s">
        <v>163</v>
      </c>
      <c r="K316" s="141">
        <v>184.509</v>
      </c>
      <c r="L316" s="231">
        <v>0</v>
      </c>
      <c r="M316" s="230"/>
      <c r="N316" s="232">
        <f>ROUND($L$316*$K$316,2)</f>
        <v>0</v>
      </c>
      <c r="O316" s="230"/>
      <c r="P316" s="230"/>
      <c r="Q316" s="230"/>
      <c r="R316" s="25"/>
      <c r="T316" s="142"/>
      <c r="U316" s="31" t="s">
        <v>45</v>
      </c>
      <c r="V316" s="24"/>
      <c r="W316" s="143">
        <f>$V$316*$K$316</f>
        <v>0</v>
      </c>
      <c r="X316" s="143">
        <v>0.021</v>
      </c>
      <c r="Y316" s="143">
        <f>$X$316*$K$316</f>
        <v>3.874689</v>
      </c>
      <c r="Z316" s="143">
        <v>0</v>
      </c>
      <c r="AA316" s="144">
        <f>$Z$316*$K$316</f>
        <v>0</v>
      </c>
      <c r="AR316" s="6" t="s">
        <v>155</v>
      </c>
      <c r="AT316" s="6" t="s">
        <v>151</v>
      </c>
      <c r="AU316" s="6" t="s">
        <v>95</v>
      </c>
      <c r="AY316" s="6" t="s">
        <v>150</v>
      </c>
      <c r="BE316" s="87">
        <f>IF($U$316="základní",$N$316,0)</f>
        <v>0</v>
      </c>
      <c r="BF316" s="87">
        <f>IF($U$316="snížená",$N$316,0)</f>
        <v>0</v>
      </c>
      <c r="BG316" s="87">
        <f>IF($U$316="zákl. přenesená",$N$316,0)</f>
        <v>0</v>
      </c>
      <c r="BH316" s="87">
        <f>IF($U$316="sníž. přenesená",$N$316,0)</f>
        <v>0</v>
      </c>
      <c r="BI316" s="87">
        <f>IF($U$316="nulová",$N$316,0)</f>
        <v>0</v>
      </c>
      <c r="BJ316" s="6" t="s">
        <v>22</v>
      </c>
      <c r="BK316" s="87">
        <f>ROUND($L$316*$K$316,2)</f>
        <v>0</v>
      </c>
      <c r="BL316" s="6" t="s">
        <v>155</v>
      </c>
      <c r="BM316" s="6" t="s">
        <v>319</v>
      </c>
    </row>
    <row r="317" spans="2:51" s="6" customFormat="1" ht="18.75" customHeight="1">
      <c r="B317" s="145"/>
      <c r="C317" s="146"/>
      <c r="D317" s="146"/>
      <c r="E317" s="146"/>
      <c r="F317" s="238" t="s">
        <v>320</v>
      </c>
      <c r="G317" s="239"/>
      <c r="H317" s="239"/>
      <c r="I317" s="239"/>
      <c r="J317" s="146"/>
      <c r="K317" s="146"/>
      <c r="L317" s="146"/>
      <c r="M317" s="146"/>
      <c r="N317" s="146"/>
      <c r="O317" s="146"/>
      <c r="P317" s="146"/>
      <c r="Q317" s="146"/>
      <c r="R317" s="147"/>
      <c r="T317" s="148"/>
      <c r="U317" s="146"/>
      <c r="V317" s="146"/>
      <c r="W317" s="146"/>
      <c r="X317" s="146"/>
      <c r="Y317" s="146"/>
      <c r="Z317" s="146"/>
      <c r="AA317" s="149"/>
      <c r="AT317" s="150" t="s">
        <v>166</v>
      </c>
      <c r="AU317" s="150" t="s">
        <v>95</v>
      </c>
      <c r="AV317" s="150" t="s">
        <v>22</v>
      </c>
      <c r="AW317" s="150" t="s">
        <v>102</v>
      </c>
      <c r="AX317" s="150" t="s">
        <v>80</v>
      </c>
      <c r="AY317" s="150" t="s">
        <v>150</v>
      </c>
    </row>
    <row r="318" spans="2:51" s="6" customFormat="1" ht="18.75" customHeight="1">
      <c r="B318" s="145"/>
      <c r="C318" s="146"/>
      <c r="D318" s="146"/>
      <c r="E318" s="146"/>
      <c r="F318" s="238" t="s">
        <v>165</v>
      </c>
      <c r="G318" s="239"/>
      <c r="H318" s="239"/>
      <c r="I318" s="239"/>
      <c r="J318" s="146"/>
      <c r="K318" s="146"/>
      <c r="L318" s="146"/>
      <c r="M318" s="146"/>
      <c r="N318" s="146"/>
      <c r="O318" s="146"/>
      <c r="P318" s="146"/>
      <c r="Q318" s="146"/>
      <c r="R318" s="147"/>
      <c r="T318" s="148"/>
      <c r="U318" s="146"/>
      <c r="V318" s="146"/>
      <c r="W318" s="146"/>
      <c r="X318" s="146"/>
      <c r="Y318" s="146"/>
      <c r="Z318" s="146"/>
      <c r="AA318" s="149"/>
      <c r="AT318" s="150" t="s">
        <v>166</v>
      </c>
      <c r="AU318" s="150" t="s">
        <v>95</v>
      </c>
      <c r="AV318" s="150" t="s">
        <v>22</v>
      </c>
      <c r="AW318" s="150" t="s">
        <v>102</v>
      </c>
      <c r="AX318" s="150" t="s">
        <v>80</v>
      </c>
      <c r="AY318" s="150" t="s">
        <v>150</v>
      </c>
    </row>
    <row r="319" spans="2:51" s="6" customFormat="1" ht="18.75" customHeight="1">
      <c r="B319" s="151"/>
      <c r="C319" s="152"/>
      <c r="D319" s="152"/>
      <c r="E319" s="152"/>
      <c r="F319" s="240" t="s">
        <v>321</v>
      </c>
      <c r="G319" s="241"/>
      <c r="H319" s="241"/>
      <c r="I319" s="241"/>
      <c r="J319" s="152"/>
      <c r="K319" s="153">
        <v>16.42</v>
      </c>
      <c r="L319" s="152"/>
      <c r="M319" s="152"/>
      <c r="N319" s="152"/>
      <c r="O319" s="152"/>
      <c r="P319" s="152"/>
      <c r="Q319" s="152"/>
      <c r="R319" s="154"/>
      <c r="T319" s="155"/>
      <c r="U319" s="152"/>
      <c r="V319" s="152"/>
      <c r="W319" s="152"/>
      <c r="X319" s="152"/>
      <c r="Y319" s="152"/>
      <c r="Z319" s="152"/>
      <c r="AA319" s="156"/>
      <c r="AT319" s="157" t="s">
        <v>166</v>
      </c>
      <c r="AU319" s="157" t="s">
        <v>95</v>
      </c>
      <c r="AV319" s="157" t="s">
        <v>95</v>
      </c>
      <c r="AW319" s="157" t="s">
        <v>102</v>
      </c>
      <c r="AX319" s="157" t="s">
        <v>80</v>
      </c>
      <c r="AY319" s="157" t="s">
        <v>150</v>
      </c>
    </row>
    <row r="320" spans="2:51" s="6" customFormat="1" ht="18.75" customHeight="1">
      <c r="B320" s="151"/>
      <c r="C320" s="152"/>
      <c r="D320" s="152"/>
      <c r="E320" s="152"/>
      <c r="F320" s="240" t="s">
        <v>322</v>
      </c>
      <c r="G320" s="241"/>
      <c r="H320" s="241"/>
      <c r="I320" s="241"/>
      <c r="J320" s="152"/>
      <c r="K320" s="153">
        <v>18.8</v>
      </c>
      <c r="L320" s="152"/>
      <c r="M320" s="152"/>
      <c r="N320" s="152"/>
      <c r="O320" s="152"/>
      <c r="P320" s="152"/>
      <c r="Q320" s="152"/>
      <c r="R320" s="154"/>
      <c r="T320" s="155"/>
      <c r="U320" s="152"/>
      <c r="V320" s="152"/>
      <c r="W320" s="152"/>
      <c r="X320" s="152"/>
      <c r="Y320" s="152"/>
      <c r="Z320" s="152"/>
      <c r="AA320" s="156"/>
      <c r="AT320" s="157" t="s">
        <v>166</v>
      </c>
      <c r="AU320" s="157" t="s">
        <v>95</v>
      </c>
      <c r="AV320" s="157" t="s">
        <v>95</v>
      </c>
      <c r="AW320" s="157" t="s">
        <v>102</v>
      </c>
      <c r="AX320" s="157" t="s">
        <v>80</v>
      </c>
      <c r="AY320" s="157" t="s">
        <v>150</v>
      </c>
    </row>
    <row r="321" spans="2:51" s="6" customFormat="1" ht="18.75" customHeight="1">
      <c r="B321" s="151"/>
      <c r="C321" s="152"/>
      <c r="D321" s="152"/>
      <c r="E321" s="152"/>
      <c r="F321" s="240" t="s">
        <v>323</v>
      </c>
      <c r="G321" s="241"/>
      <c r="H321" s="241"/>
      <c r="I321" s="241"/>
      <c r="J321" s="152"/>
      <c r="K321" s="153">
        <v>16</v>
      </c>
      <c r="L321" s="152"/>
      <c r="M321" s="152"/>
      <c r="N321" s="152"/>
      <c r="O321" s="152"/>
      <c r="P321" s="152"/>
      <c r="Q321" s="152"/>
      <c r="R321" s="154"/>
      <c r="T321" s="155"/>
      <c r="U321" s="152"/>
      <c r="V321" s="152"/>
      <c r="W321" s="152"/>
      <c r="X321" s="152"/>
      <c r="Y321" s="152"/>
      <c r="Z321" s="152"/>
      <c r="AA321" s="156"/>
      <c r="AT321" s="157" t="s">
        <v>166</v>
      </c>
      <c r="AU321" s="157" t="s">
        <v>95</v>
      </c>
      <c r="AV321" s="157" t="s">
        <v>95</v>
      </c>
      <c r="AW321" s="157" t="s">
        <v>102</v>
      </c>
      <c r="AX321" s="157" t="s">
        <v>80</v>
      </c>
      <c r="AY321" s="157" t="s">
        <v>150</v>
      </c>
    </row>
    <row r="322" spans="2:51" s="6" customFormat="1" ht="18.75" customHeight="1">
      <c r="B322" s="151"/>
      <c r="C322" s="152"/>
      <c r="D322" s="152"/>
      <c r="E322" s="152"/>
      <c r="F322" s="240" t="s">
        <v>324</v>
      </c>
      <c r="G322" s="241"/>
      <c r="H322" s="241"/>
      <c r="I322" s="241"/>
      <c r="J322" s="152"/>
      <c r="K322" s="153">
        <v>9.66</v>
      </c>
      <c r="L322" s="152"/>
      <c r="M322" s="152"/>
      <c r="N322" s="152"/>
      <c r="O322" s="152"/>
      <c r="P322" s="152"/>
      <c r="Q322" s="152"/>
      <c r="R322" s="154"/>
      <c r="T322" s="155"/>
      <c r="U322" s="152"/>
      <c r="V322" s="152"/>
      <c r="W322" s="152"/>
      <c r="X322" s="152"/>
      <c r="Y322" s="152"/>
      <c r="Z322" s="152"/>
      <c r="AA322" s="156"/>
      <c r="AT322" s="157" t="s">
        <v>166</v>
      </c>
      <c r="AU322" s="157" t="s">
        <v>95</v>
      </c>
      <c r="AV322" s="157" t="s">
        <v>95</v>
      </c>
      <c r="AW322" s="157" t="s">
        <v>102</v>
      </c>
      <c r="AX322" s="157" t="s">
        <v>80</v>
      </c>
      <c r="AY322" s="157" t="s">
        <v>150</v>
      </c>
    </row>
    <row r="323" spans="2:51" s="6" customFormat="1" ht="18.75" customHeight="1">
      <c r="B323" s="151"/>
      <c r="C323" s="152"/>
      <c r="D323" s="152"/>
      <c r="E323" s="152"/>
      <c r="F323" s="240" t="s">
        <v>325</v>
      </c>
      <c r="G323" s="241"/>
      <c r="H323" s="241"/>
      <c r="I323" s="241"/>
      <c r="J323" s="152"/>
      <c r="K323" s="153">
        <v>12.68</v>
      </c>
      <c r="L323" s="152"/>
      <c r="M323" s="152"/>
      <c r="N323" s="152"/>
      <c r="O323" s="152"/>
      <c r="P323" s="152"/>
      <c r="Q323" s="152"/>
      <c r="R323" s="154"/>
      <c r="T323" s="155"/>
      <c r="U323" s="152"/>
      <c r="V323" s="152"/>
      <c r="W323" s="152"/>
      <c r="X323" s="152"/>
      <c r="Y323" s="152"/>
      <c r="Z323" s="152"/>
      <c r="AA323" s="156"/>
      <c r="AT323" s="157" t="s">
        <v>166</v>
      </c>
      <c r="AU323" s="157" t="s">
        <v>95</v>
      </c>
      <c r="AV323" s="157" t="s">
        <v>95</v>
      </c>
      <c r="AW323" s="157" t="s">
        <v>102</v>
      </c>
      <c r="AX323" s="157" t="s">
        <v>80</v>
      </c>
      <c r="AY323" s="157" t="s">
        <v>150</v>
      </c>
    </row>
    <row r="324" spans="2:51" s="6" customFormat="1" ht="18.75" customHeight="1">
      <c r="B324" s="151"/>
      <c r="C324" s="152"/>
      <c r="D324" s="152"/>
      <c r="E324" s="152"/>
      <c r="F324" s="240" t="s">
        <v>326</v>
      </c>
      <c r="G324" s="241"/>
      <c r="H324" s="241"/>
      <c r="I324" s="241"/>
      <c r="J324" s="152"/>
      <c r="K324" s="153">
        <v>12.88</v>
      </c>
      <c r="L324" s="152"/>
      <c r="M324" s="152"/>
      <c r="N324" s="152"/>
      <c r="O324" s="152"/>
      <c r="P324" s="152"/>
      <c r="Q324" s="152"/>
      <c r="R324" s="154"/>
      <c r="T324" s="155"/>
      <c r="U324" s="152"/>
      <c r="V324" s="152"/>
      <c r="W324" s="152"/>
      <c r="X324" s="152"/>
      <c r="Y324" s="152"/>
      <c r="Z324" s="152"/>
      <c r="AA324" s="156"/>
      <c r="AT324" s="157" t="s">
        <v>166</v>
      </c>
      <c r="AU324" s="157" t="s">
        <v>95</v>
      </c>
      <c r="AV324" s="157" t="s">
        <v>95</v>
      </c>
      <c r="AW324" s="157" t="s">
        <v>102</v>
      </c>
      <c r="AX324" s="157" t="s">
        <v>80</v>
      </c>
      <c r="AY324" s="157" t="s">
        <v>150</v>
      </c>
    </row>
    <row r="325" spans="2:51" s="6" customFormat="1" ht="18.75" customHeight="1">
      <c r="B325" s="151"/>
      <c r="C325" s="152"/>
      <c r="D325" s="152"/>
      <c r="E325" s="152"/>
      <c r="F325" s="240" t="s">
        <v>327</v>
      </c>
      <c r="G325" s="241"/>
      <c r="H325" s="241"/>
      <c r="I325" s="241"/>
      <c r="J325" s="152"/>
      <c r="K325" s="153">
        <v>9.2</v>
      </c>
      <c r="L325" s="152"/>
      <c r="M325" s="152"/>
      <c r="N325" s="152"/>
      <c r="O325" s="152"/>
      <c r="P325" s="152"/>
      <c r="Q325" s="152"/>
      <c r="R325" s="154"/>
      <c r="T325" s="155"/>
      <c r="U325" s="152"/>
      <c r="V325" s="152"/>
      <c r="W325" s="152"/>
      <c r="X325" s="152"/>
      <c r="Y325" s="152"/>
      <c r="Z325" s="152"/>
      <c r="AA325" s="156"/>
      <c r="AT325" s="157" t="s">
        <v>166</v>
      </c>
      <c r="AU325" s="157" t="s">
        <v>95</v>
      </c>
      <c r="AV325" s="157" t="s">
        <v>95</v>
      </c>
      <c r="AW325" s="157" t="s">
        <v>102</v>
      </c>
      <c r="AX325" s="157" t="s">
        <v>80</v>
      </c>
      <c r="AY325" s="157" t="s">
        <v>150</v>
      </c>
    </row>
    <row r="326" spans="2:51" s="6" customFormat="1" ht="18.75" customHeight="1">
      <c r="B326" s="151"/>
      <c r="C326" s="152"/>
      <c r="D326" s="152"/>
      <c r="E326" s="152"/>
      <c r="F326" s="240" t="s">
        <v>328</v>
      </c>
      <c r="G326" s="241"/>
      <c r="H326" s="241"/>
      <c r="I326" s="241"/>
      <c r="J326" s="152"/>
      <c r="K326" s="153">
        <v>8.8</v>
      </c>
      <c r="L326" s="152"/>
      <c r="M326" s="152"/>
      <c r="N326" s="152"/>
      <c r="O326" s="152"/>
      <c r="P326" s="152"/>
      <c r="Q326" s="152"/>
      <c r="R326" s="154"/>
      <c r="T326" s="155"/>
      <c r="U326" s="152"/>
      <c r="V326" s="152"/>
      <c r="W326" s="152"/>
      <c r="X326" s="152"/>
      <c r="Y326" s="152"/>
      <c r="Z326" s="152"/>
      <c r="AA326" s="156"/>
      <c r="AT326" s="157" t="s">
        <v>166</v>
      </c>
      <c r="AU326" s="157" t="s">
        <v>95</v>
      </c>
      <c r="AV326" s="157" t="s">
        <v>95</v>
      </c>
      <c r="AW326" s="157" t="s">
        <v>102</v>
      </c>
      <c r="AX326" s="157" t="s">
        <v>80</v>
      </c>
      <c r="AY326" s="157" t="s">
        <v>150</v>
      </c>
    </row>
    <row r="327" spans="2:51" s="6" customFormat="1" ht="18.75" customHeight="1">
      <c r="B327" s="151"/>
      <c r="C327" s="152"/>
      <c r="D327" s="152"/>
      <c r="E327" s="152"/>
      <c r="F327" s="240" t="s">
        <v>329</v>
      </c>
      <c r="G327" s="241"/>
      <c r="H327" s="241"/>
      <c r="I327" s="241"/>
      <c r="J327" s="152"/>
      <c r="K327" s="153">
        <v>8.8</v>
      </c>
      <c r="L327" s="152"/>
      <c r="M327" s="152"/>
      <c r="N327" s="152"/>
      <c r="O327" s="152"/>
      <c r="P327" s="152"/>
      <c r="Q327" s="152"/>
      <c r="R327" s="154"/>
      <c r="T327" s="155"/>
      <c r="U327" s="152"/>
      <c r="V327" s="152"/>
      <c r="W327" s="152"/>
      <c r="X327" s="152"/>
      <c r="Y327" s="152"/>
      <c r="Z327" s="152"/>
      <c r="AA327" s="156"/>
      <c r="AT327" s="157" t="s">
        <v>166</v>
      </c>
      <c r="AU327" s="157" t="s">
        <v>95</v>
      </c>
      <c r="AV327" s="157" t="s">
        <v>95</v>
      </c>
      <c r="AW327" s="157" t="s">
        <v>102</v>
      </c>
      <c r="AX327" s="157" t="s">
        <v>80</v>
      </c>
      <c r="AY327" s="157" t="s">
        <v>150</v>
      </c>
    </row>
    <row r="328" spans="2:51" s="6" customFormat="1" ht="18.75" customHeight="1">
      <c r="B328" s="151"/>
      <c r="C328" s="152"/>
      <c r="D328" s="152"/>
      <c r="E328" s="152"/>
      <c r="F328" s="240" t="s">
        <v>330</v>
      </c>
      <c r="G328" s="241"/>
      <c r="H328" s="241"/>
      <c r="I328" s="241"/>
      <c r="J328" s="152"/>
      <c r="K328" s="153">
        <v>13.52</v>
      </c>
      <c r="L328" s="152"/>
      <c r="M328" s="152"/>
      <c r="N328" s="152"/>
      <c r="O328" s="152"/>
      <c r="P328" s="152"/>
      <c r="Q328" s="152"/>
      <c r="R328" s="154"/>
      <c r="T328" s="155"/>
      <c r="U328" s="152"/>
      <c r="V328" s="152"/>
      <c r="W328" s="152"/>
      <c r="X328" s="152"/>
      <c r="Y328" s="152"/>
      <c r="Z328" s="152"/>
      <c r="AA328" s="156"/>
      <c r="AT328" s="157" t="s">
        <v>166</v>
      </c>
      <c r="AU328" s="157" t="s">
        <v>95</v>
      </c>
      <c r="AV328" s="157" t="s">
        <v>95</v>
      </c>
      <c r="AW328" s="157" t="s">
        <v>102</v>
      </c>
      <c r="AX328" s="157" t="s">
        <v>80</v>
      </c>
      <c r="AY328" s="157" t="s">
        <v>150</v>
      </c>
    </row>
    <row r="329" spans="2:51" s="6" customFormat="1" ht="18.75" customHeight="1">
      <c r="B329" s="145"/>
      <c r="C329" s="146"/>
      <c r="D329" s="146"/>
      <c r="E329" s="146"/>
      <c r="F329" s="238" t="s">
        <v>178</v>
      </c>
      <c r="G329" s="239"/>
      <c r="H329" s="239"/>
      <c r="I329" s="239"/>
      <c r="J329" s="146"/>
      <c r="K329" s="146"/>
      <c r="L329" s="146"/>
      <c r="M329" s="146"/>
      <c r="N329" s="146"/>
      <c r="O329" s="146"/>
      <c r="P329" s="146"/>
      <c r="Q329" s="146"/>
      <c r="R329" s="147"/>
      <c r="T329" s="148"/>
      <c r="U329" s="146"/>
      <c r="V329" s="146"/>
      <c r="W329" s="146"/>
      <c r="X329" s="146"/>
      <c r="Y329" s="146"/>
      <c r="Z329" s="146"/>
      <c r="AA329" s="149"/>
      <c r="AT329" s="150" t="s">
        <v>166</v>
      </c>
      <c r="AU329" s="150" t="s">
        <v>95</v>
      </c>
      <c r="AV329" s="150" t="s">
        <v>22</v>
      </c>
      <c r="AW329" s="150" t="s">
        <v>102</v>
      </c>
      <c r="AX329" s="150" t="s">
        <v>80</v>
      </c>
      <c r="AY329" s="150" t="s">
        <v>150</v>
      </c>
    </row>
    <row r="330" spans="2:51" s="6" customFormat="1" ht="18.75" customHeight="1">
      <c r="B330" s="151"/>
      <c r="C330" s="152"/>
      <c r="D330" s="152"/>
      <c r="E330" s="152"/>
      <c r="F330" s="240" t="s">
        <v>331</v>
      </c>
      <c r="G330" s="241"/>
      <c r="H330" s="241"/>
      <c r="I330" s="241"/>
      <c r="J330" s="152"/>
      <c r="K330" s="153">
        <v>-15.76</v>
      </c>
      <c r="L330" s="152"/>
      <c r="M330" s="152"/>
      <c r="N330" s="152"/>
      <c r="O330" s="152"/>
      <c r="P330" s="152"/>
      <c r="Q330" s="152"/>
      <c r="R330" s="154"/>
      <c r="T330" s="155"/>
      <c r="U330" s="152"/>
      <c r="V330" s="152"/>
      <c r="W330" s="152"/>
      <c r="X330" s="152"/>
      <c r="Y330" s="152"/>
      <c r="Z330" s="152"/>
      <c r="AA330" s="156"/>
      <c r="AT330" s="157" t="s">
        <v>166</v>
      </c>
      <c r="AU330" s="157" t="s">
        <v>95</v>
      </c>
      <c r="AV330" s="157" t="s">
        <v>95</v>
      </c>
      <c r="AW330" s="157" t="s">
        <v>102</v>
      </c>
      <c r="AX330" s="157" t="s">
        <v>80</v>
      </c>
      <c r="AY330" s="157" t="s">
        <v>150</v>
      </c>
    </row>
    <row r="331" spans="2:51" s="6" customFormat="1" ht="18.75" customHeight="1">
      <c r="B331" s="151"/>
      <c r="C331" s="152"/>
      <c r="D331" s="152"/>
      <c r="E331" s="152"/>
      <c r="F331" s="240" t="s">
        <v>242</v>
      </c>
      <c r="G331" s="241"/>
      <c r="H331" s="241"/>
      <c r="I331" s="241"/>
      <c r="J331" s="152"/>
      <c r="K331" s="153">
        <v>-5.516</v>
      </c>
      <c r="L331" s="152"/>
      <c r="M331" s="152"/>
      <c r="N331" s="152"/>
      <c r="O331" s="152"/>
      <c r="P331" s="152"/>
      <c r="Q331" s="152"/>
      <c r="R331" s="154"/>
      <c r="T331" s="155"/>
      <c r="U331" s="152"/>
      <c r="V331" s="152"/>
      <c r="W331" s="152"/>
      <c r="X331" s="152"/>
      <c r="Y331" s="152"/>
      <c r="Z331" s="152"/>
      <c r="AA331" s="156"/>
      <c r="AT331" s="157" t="s">
        <v>166</v>
      </c>
      <c r="AU331" s="157" t="s">
        <v>95</v>
      </c>
      <c r="AV331" s="157" t="s">
        <v>95</v>
      </c>
      <c r="AW331" s="157" t="s">
        <v>102</v>
      </c>
      <c r="AX331" s="157" t="s">
        <v>80</v>
      </c>
      <c r="AY331" s="157" t="s">
        <v>150</v>
      </c>
    </row>
    <row r="332" spans="2:51" s="6" customFormat="1" ht="18.75" customHeight="1">
      <c r="B332" s="151"/>
      <c r="C332" s="152"/>
      <c r="D332" s="152"/>
      <c r="E332" s="152"/>
      <c r="F332" s="240" t="s">
        <v>332</v>
      </c>
      <c r="G332" s="241"/>
      <c r="H332" s="241"/>
      <c r="I332" s="241"/>
      <c r="J332" s="152"/>
      <c r="K332" s="153">
        <v>-6.304</v>
      </c>
      <c r="L332" s="152"/>
      <c r="M332" s="152"/>
      <c r="N332" s="152"/>
      <c r="O332" s="152"/>
      <c r="P332" s="152"/>
      <c r="Q332" s="152"/>
      <c r="R332" s="154"/>
      <c r="T332" s="155"/>
      <c r="U332" s="152"/>
      <c r="V332" s="152"/>
      <c r="W332" s="152"/>
      <c r="X332" s="152"/>
      <c r="Y332" s="152"/>
      <c r="Z332" s="152"/>
      <c r="AA332" s="156"/>
      <c r="AT332" s="157" t="s">
        <v>166</v>
      </c>
      <c r="AU332" s="157" t="s">
        <v>95</v>
      </c>
      <c r="AV332" s="157" t="s">
        <v>95</v>
      </c>
      <c r="AW332" s="157" t="s">
        <v>102</v>
      </c>
      <c r="AX332" s="157" t="s">
        <v>80</v>
      </c>
      <c r="AY332" s="157" t="s">
        <v>150</v>
      </c>
    </row>
    <row r="333" spans="2:51" s="6" customFormat="1" ht="18.75" customHeight="1">
      <c r="B333" s="151"/>
      <c r="C333" s="152"/>
      <c r="D333" s="152"/>
      <c r="E333" s="152"/>
      <c r="F333" s="240" t="s">
        <v>333</v>
      </c>
      <c r="G333" s="241"/>
      <c r="H333" s="241"/>
      <c r="I333" s="241"/>
      <c r="J333" s="152"/>
      <c r="K333" s="153">
        <v>-3.743</v>
      </c>
      <c r="L333" s="152"/>
      <c r="M333" s="152"/>
      <c r="N333" s="152"/>
      <c r="O333" s="152"/>
      <c r="P333" s="152"/>
      <c r="Q333" s="152"/>
      <c r="R333" s="154"/>
      <c r="T333" s="155"/>
      <c r="U333" s="152"/>
      <c r="V333" s="152"/>
      <c r="W333" s="152"/>
      <c r="X333" s="152"/>
      <c r="Y333" s="152"/>
      <c r="Z333" s="152"/>
      <c r="AA333" s="156"/>
      <c r="AT333" s="157" t="s">
        <v>166</v>
      </c>
      <c r="AU333" s="157" t="s">
        <v>95</v>
      </c>
      <c r="AV333" s="157" t="s">
        <v>95</v>
      </c>
      <c r="AW333" s="157" t="s">
        <v>102</v>
      </c>
      <c r="AX333" s="157" t="s">
        <v>80</v>
      </c>
      <c r="AY333" s="157" t="s">
        <v>150</v>
      </c>
    </row>
    <row r="334" spans="2:51" s="6" customFormat="1" ht="18.75" customHeight="1">
      <c r="B334" s="151"/>
      <c r="C334" s="152"/>
      <c r="D334" s="152"/>
      <c r="E334" s="152"/>
      <c r="F334" s="240" t="s">
        <v>334</v>
      </c>
      <c r="G334" s="241"/>
      <c r="H334" s="241"/>
      <c r="I334" s="241"/>
      <c r="J334" s="152"/>
      <c r="K334" s="153">
        <v>-2.938</v>
      </c>
      <c r="L334" s="152"/>
      <c r="M334" s="152"/>
      <c r="N334" s="152"/>
      <c r="O334" s="152"/>
      <c r="P334" s="152"/>
      <c r="Q334" s="152"/>
      <c r="R334" s="154"/>
      <c r="T334" s="155"/>
      <c r="U334" s="152"/>
      <c r="V334" s="152"/>
      <c r="W334" s="152"/>
      <c r="X334" s="152"/>
      <c r="Y334" s="152"/>
      <c r="Z334" s="152"/>
      <c r="AA334" s="156"/>
      <c r="AT334" s="157" t="s">
        <v>166</v>
      </c>
      <c r="AU334" s="157" t="s">
        <v>95</v>
      </c>
      <c r="AV334" s="157" t="s">
        <v>95</v>
      </c>
      <c r="AW334" s="157" t="s">
        <v>102</v>
      </c>
      <c r="AX334" s="157" t="s">
        <v>80</v>
      </c>
      <c r="AY334" s="157" t="s">
        <v>150</v>
      </c>
    </row>
    <row r="335" spans="2:51" s="6" customFormat="1" ht="18.75" customHeight="1">
      <c r="B335" s="151"/>
      <c r="C335" s="152"/>
      <c r="D335" s="152"/>
      <c r="E335" s="152"/>
      <c r="F335" s="240" t="s">
        <v>335</v>
      </c>
      <c r="G335" s="241"/>
      <c r="H335" s="241"/>
      <c r="I335" s="241"/>
      <c r="J335" s="152"/>
      <c r="K335" s="153">
        <v>-2.813</v>
      </c>
      <c r="L335" s="152"/>
      <c r="M335" s="152"/>
      <c r="N335" s="152"/>
      <c r="O335" s="152"/>
      <c r="P335" s="152"/>
      <c r="Q335" s="152"/>
      <c r="R335" s="154"/>
      <c r="T335" s="155"/>
      <c r="U335" s="152"/>
      <c r="V335" s="152"/>
      <c r="W335" s="152"/>
      <c r="X335" s="152"/>
      <c r="Y335" s="152"/>
      <c r="Z335" s="152"/>
      <c r="AA335" s="156"/>
      <c r="AT335" s="157" t="s">
        <v>166</v>
      </c>
      <c r="AU335" s="157" t="s">
        <v>95</v>
      </c>
      <c r="AV335" s="157" t="s">
        <v>95</v>
      </c>
      <c r="AW335" s="157" t="s">
        <v>102</v>
      </c>
      <c r="AX335" s="157" t="s">
        <v>80</v>
      </c>
      <c r="AY335" s="157" t="s">
        <v>150</v>
      </c>
    </row>
    <row r="336" spans="2:51" s="6" customFormat="1" ht="18.75" customHeight="1">
      <c r="B336" s="145"/>
      <c r="C336" s="146"/>
      <c r="D336" s="146"/>
      <c r="E336" s="146"/>
      <c r="F336" s="238" t="s">
        <v>291</v>
      </c>
      <c r="G336" s="239"/>
      <c r="H336" s="239"/>
      <c r="I336" s="239"/>
      <c r="J336" s="146"/>
      <c r="K336" s="146"/>
      <c r="L336" s="146"/>
      <c r="M336" s="146"/>
      <c r="N336" s="146"/>
      <c r="O336" s="146"/>
      <c r="P336" s="146"/>
      <c r="Q336" s="146"/>
      <c r="R336" s="147"/>
      <c r="T336" s="148"/>
      <c r="U336" s="146"/>
      <c r="V336" s="146"/>
      <c r="W336" s="146"/>
      <c r="X336" s="146"/>
      <c r="Y336" s="146"/>
      <c r="Z336" s="146"/>
      <c r="AA336" s="149"/>
      <c r="AT336" s="150" t="s">
        <v>166</v>
      </c>
      <c r="AU336" s="150" t="s">
        <v>95</v>
      </c>
      <c r="AV336" s="150" t="s">
        <v>22</v>
      </c>
      <c r="AW336" s="150" t="s">
        <v>102</v>
      </c>
      <c r="AX336" s="150" t="s">
        <v>80</v>
      </c>
      <c r="AY336" s="150" t="s">
        <v>150</v>
      </c>
    </row>
    <row r="337" spans="2:51" s="6" customFormat="1" ht="18.75" customHeight="1">
      <c r="B337" s="151"/>
      <c r="C337" s="152"/>
      <c r="D337" s="152"/>
      <c r="E337" s="152"/>
      <c r="F337" s="240" t="s">
        <v>336</v>
      </c>
      <c r="G337" s="241"/>
      <c r="H337" s="241"/>
      <c r="I337" s="241"/>
      <c r="J337" s="152"/>
      <c r="K337" s="153">
        <v>0.4</v>
      </c>
      <c r="L337" s="152"/>
      <c r="M337" s="152"/>
      <c r="N337" s="152"/>
      <c r="O337" s="152"/>
      <c r="P337" s="152"/>
      <c r="Q337" s="152"/>
      <c r="R337" s="154"/>
      <c r="T337" s="155"/>
      <c r="U337" s="152"/>
      <c r="V337" s="152"/>
      <c r="W337" s="152"/>
      <c r="X337" s="152"/>
      <c r="Y337" s="152"/>
      <c r="Z337" s="152"/>
      <c r="AA337" s="156"/>
      <c r="AT337" s="157" t="s">
        <v>166</v>
      </c>
      <c r="AU337" s="157" t="s">
        <v>95</v>
      </c>
      <c r="AV337" s="157" t="s">
        <v>95</v>
      </c>
      <c r="AW337" s="157" t="s">
        <v>102</v>
      </c>
      <c r="AX337" s="157" t="s">
        <v>80</v>
      </c>
      <c r="AY337" s="157" t="s">
        <v>150</v>
      </c>
    </row>
    <row r="338" spans="2:51" s="6" customFormat="1" ht="18.75" customHeight="1">
      <c r="B338" s="158"/>
      <c r="C338" s="159"/>
      <c r="D338" s="159"/>
      <c r="E338" s="159"/>
      <c r="F338" s="244" t="s">
        <v>173</v>
      </c>
      <c r="G338" s="245"/>
      <c r="H338" s="245"/>
      <c r="I338" s="245"/>
      <c r="J338" s="159"/>
      <c r="K338" s="160">
        <v>90.086</v>
      </c>
      <c r="L338" s="159"/>
      <c r="M338" s="159"/>
      <c r="N338" s="159"/>
      <c r="O338" s="159"/>
      <c r="P338" s="159"/>
      <c r="Q338" s="159"/>
      <c r="R338" s="161"/>
      <c r="T338" s="162"/>
      <c r="U338" s="159"/>
      <c r="V338" s="159"/>
      <c r="W338" s="159"/>
      <c r="X338" s="159"/>
      <c r="Y338" s="159"/>
      <c r="Z338" s="159"/>
      <c r="AA338" s="163"/>
      <c r="AT338" s="164" t="s">
        <v>166</v>
      </c>
      <c r="AU338" s="164" t="s">
        <v>95</v>
      </c>
      <c r="AV338" s="164" t="s">
        <v>160</v>
      </c>
      <c r="AW338" s="164" t="s">
        <v>102</v>
      </c>
      <c r="AX338" s="164" t="s">
        <v>80</v>
      </c>
      <c r="AY338" s="164" t="s">
        <v>150</v>
      </c>
    </row>
    <row r="339" spans="2:51" s="6" customFormat="1" ht="18.75" customHeight="1">
      <c r="B339" s="145"/>
      <c r="C339" s="146"/>
      <c r="D339" s="146"/>
      <c r="E339" s="146"/>
      <c r="F339" s="238" t="s">
        <v>174</v>
      </c>
      <c r="G339" s="239"/>
      <c r="H339" s="239"/>
      <c r="I339" s="239"/>
      <c r="J339" s="146"/>
      <c r="K339" s="146"/>
      <c r="L339" s="146"/>
      <c r="M339" s="146"/>
      <c r="N339" s="146"/>
      <c r="O339" s="146"/>
      <c r="P339" s="146"/>
      <c r="Q339" s="146"/>
      <c r="R339" s="147"/>
      <c r="T339" s="148"/>
      <c r="U339" s="146"/>
      <c r="V339" s="146"/>
      <c r="W339" s="146"/>
      <c r="X339" s="146"/>
      <c r="Y339" s="146"/>
      <c r="Z339" s="146"/>
      <c r="AA339" s="149"/>
      <c r="AT339" s="150" t="s">
        <v>166</v>
      </c>
      <c r="AU339" s="150" t="s">
        <v>95</v>
      </c>
      <c r="AV339" s="150" t="s">
        <v>22</v>
      </c>
      <c r="AW339" s="150" t="s">
        <v>102</v>
      </c>
      <c r="AX339" s="150" t="s">
        <v>80</v>
      </c>
      <c r="AY339" s="150" t="s">
        <v>150</v>
      </c>
    </row>
    <row r="340" spans="2:51" s="6" customFormat="1" ht="18.75" customHeight="1">
      <c r="B340" s="151"/>
      <c r="C340" s="152"/>
      <c r="D340" s="152"/>
      <c r="E340" s="152"/>
      <c r="F340" s="240" t="s">
        <v>337</v>
      </c>
      <c r="G340" s="241"/>
      <c r="H340" s="241"/>
      <c r="I340" s="241"/>
      <c r="J340" s="152"/>
      <c r="K340" s="153">
        <v>15.72</v>
      </c>
      <c r="L340" s="152"/>
      <c r="M340" s="152"/>
      <c r="N340" s="152"/>
      <c r="O340" s="152"/>
      <c r="P340" s="152"/>
      <c r="Q340" s="152"/>
      <c r="R340" s="154"/>
      <c r="T340" s="155"/>
      <c r="U340" s="152"/>
      <c r="V340" s="152"/>
      <c r="W340" s="152"/>
      <c r="X340" s="152"/>
      <c r="Y340" s="152"/>
      <c r="Z340" s="152"/>
      <c r="AA340" s="156"/>
      <c r="AT340" s="157" t="s">
        <v>166</v>
      </c>
      <c r="AU340" s="157" t="s">
        <v>95</v>
      </c>
      <c r="AV340" s="157" t="s">
        <v>95</v>
      </c>
      <c r="AW340" s="157" t="s">
        <v>102</v>
      </c>
      <c r="AX340" s="157" t="s">
        <v>80</v>
      </c>
      <c r="AY340" s="157" t="s">
        <v>150</v>
      </c>
    </row>
    <row r="341" spans="2:51" s="6" customFormat="1" ht="18.75" customHeight="1">
      <c r="B341" s="151"/>
      <c r="C341" s="152"/>
      <c r="D341" s="152"/>
      <c r="E341" s="152"/>
      <c r="F341" s="240" t="s">
        <v>338</v>
      </c>
      <c r="G341" s="241"/>
      <c r="H341" s="241"/>
      <c r="I341" s="241"/>
      <c r="J341" s="152"/>
      <c r="K341" s="153">
        <v>19.04</v>
      </c>
      <c r="L341" s="152"/>
      <c r="M341" s="152"/>
      <c r="N341" s="152"/>
      <c r="O341" s="152"/>
      <c r="P341" s="152"/>
      <c r="Q341" s="152"/>
      <c r="R341" s="154"/>
      <c r="T341" s="155"/>
      <c r="U341" s="152"/>
      <c r="V341" s="152"/>
      <c r="W341" s="152"/>
      <c r="X341" s="152"/>
      <c r="Y341" s="152"/>
      <c r="Z341" s="152"/>
      <c r="AA341" s="156"/>
      <c r="AT341" s="157" t="s">
        <v>166</v>
      </c>
      <c r="AU341" s="157" t="s">
        <v>95</v>
      </c>
      <c r="AV341" s="157" t="s">
        <v>95</v>
      </c>
      <c r="AW341" s="157" t="s">
        <v>102</v>
      </c>
      <c r="AX341" s="157" t="s">
        <v>80</v>
      </c>
      <c r="AY341" s="157" t="s">
        <v>150</v>
      </c>
    </row>
    <row r="342" spans="2:51" s="6" customFormat="1" ht="18.75" customHeight="1">
      <c r="B342" s="151"/>
      <c r="C342" s="152"/>
      <c r="D342" s="152"/>
      <c r="E342" s="152"/>
      <c r="F342" s="240" t="s">
        <v>339</v>
      </c>
      <c r="G342" s="241"/>
      <c r="H342" s="241"/>
      <c r="I342" s="241"/>
      <c r="J342" s="152"/>
      <c r="K342" s="153">
        <v>16.56</v>
      </c>
      <c r="L342" s="152"/>
      <c r="M342" s="152"/>
      <c r="N342" s="152"/>
      <c r="O342" s="152"/>
      <c r="P342" s="152"/>
      <c r="Q342" s="152"/>
      <c r="R342" s="154"/>
      <c r="T342" s="155"/>
      <c r="U342" s="152"/>
      <c r="V342" s="152"/>
      <c r="W342" s="152"/>
      <c r="X342" s="152"/>
      <c r="Y342" s="152"/>
      <c r="Z342" s="152"/>
      <c r="AA342" s="156"/>
      <c r="AT342" s="157" t="s">
        <v>166</v>
      </c>
      <c r="AU342" s="157" t="s">
        <v>95</v>
      </c>
      <c r="AV342" s="157" t="s">
        <v>95</v>
      </c>
      <c r="AW342" s="157" t="s">
        <v>102</v>
      </c>
      <c r="AX342" s="157" t="s">
        <v>80</v>
      </c>
      <c r="AY342" s="157" t="s">
        <v>150</v>
      </c>
    </row>
    <row r="343" spans="2:51" s="6" customFormat="1" ht="18.75" customHeight="1">
      <c r="B343" s="151"/>
      <c r="C343" s="152"/>
      <c r="D343" s="152"/>
      <c r="E343" s="152"/>
      <c r="F343" s="240" t="s">
        <v>340</v>
      </c>
      <c r="G343" s="241"/>
      <c r="H343" s="241"/>
      <c r="I343" s="241"/>
      <c r="J343" s="152"/>
      <c r="K343" s="153">
        <v>10.52</v>
      </c>
      <c r="L343" s="152"/>
      <c r="M343" s="152"/>
      <c r="N343" s="152"/>
      <c r="O343" s="152"/>
      <c r="P343" s="152"/>
      <c r="Q343" s="152"/>
      <c r="R343" s="154"/>
      <c r="T343" s="155"/>
      <c r="U343" s="152"/>
      <c r="V343" s="152"/>
      <c r="W343" s="152"/>
      <c r="X343" s="152"/>
      <c r="Y343" s="152"/>
      <c r="Z343" s="152"/>
      <c r="AA343" s="156"/>
      <c r="AT343" s="157" t="s">
        <v>166</v>
      </c>
      <c r="AU343" s="157" t="s">
        <v>95</v>
      </c>
      <c r="AV343" s="157" t="s">
        <v>95</v>
      </c>
      <c r="AW343" s="157" t="s">
        <v>102</v>
      </c>
      <c r="AX343" s="157" t="s">
        <v>80</v>
      </c>
      <c r="AY343" s="157" t="s">
        <v>150</v>
      </c>
    </row>
    <row r="344" spans="2:51" s="6" customFormat="1" ht="18.75" customHeight="1">
      <c r="B344" s="151"/>
      <c r="C344" s="152"/>
      <c r="D344" s="152"/>
      <c r="E344" s="152"/>
      <c r="F344" s="240" t="s">
        <v>341</v>
      </c>
      <c r="G344" s="241"/>
      <c r="H344" s="241"/>
      <c r="I344" s="241"/>
      <c r="J344" s="152"/>
      <c r="K344" s="153">
        <v>16.6</v>
      </c>
      <c r="L344" s="152"/>
      <c r="M344" s="152"/>
      <c r="N344" s="152"/>
      <c r="O344" s="152"/>
      <c r="P344" s="152"/>
      <c r="Q344" s="152"/>
      <c r="R344" s="154"/>
      <c r="T344" s="155"/>
      <c r="U344" s="152"/>
      <c r="V344" s="152"/>
      <c r="W344" s="152"/>
      <c r="X344" s="152"/>
      <c r="Y344" s="152"/>
      <c r="Z344" s="152"/>
      <c r="AA344" s="156"/>
      <c r="AT344" s="157" t="s">
        <v>166</v>
      </c>
      <c r="AU344" s="157" t="s">
        <v>95</v>
      </c>
      <c r="AV344" s="157" t="s">
        <v>95</v>
      </c>
      <c r="AW344" s="157" t="s">
        <v>102</v>
      </c>
      <c r="AX344" s="157" t="s">
        <v>80</v>
      </c>
      <c r="AY344" s="157" t="s">
        <v>150</v>
      </c>
    </row>
    <row r="345" spans="2:51" s="6" customFormat="1" ht="18.75" customHeight="1">
      <c r="B345" s="151"/>
      <c r="C345" s="152"/>
      <c r="D345" s="152"/>
      <c r="E345" s="152"/>
      <c r="F345" s="240" t="s">
        <v>342</v>
      </c>
      <c r="G345" s="241"/>
      <c r="H345" s="241"/>
      <c r="I345" s="241"/>
      <c r="J345" s="152"/>
      <c r="K345" s="153">
        <v>27.6</v>
      </c>
      <c r="L345" s="152"/>
      <c r="M345" s="152"/>
      <c r="N345" s="152"/>
      <c r="O345" s="152"/>
      <c r="P345" s="152"/>
      <c r="Q345" s="152"/>
      <c r="R345" s="154"/>
      <c r="T345" s="155"/>
      <c r="U345" s="152"/>
      <c r="V345" s="152"/>
      <c r="W345" s="152"/>
      <c r="X345" s="152"/>
      <c r="Y345" s="152"/>
      <c r="Z345" s="152"/>
      <c r="AA345" s="156"/>
      <c r="AT345" s="157" t="s">
        <v>166</v>
      </c>
      <c r="AU345" s="157" t="s">
        <v>95</v>
      </c>
      <c r="AV345" s="157" t="s">
        <v>95</v>
      </c>
      <c r="AW345" s="157" t="s">
        <v>102</v>
      </c>
      <c r="AX345" s="157" t="s">
        <v>80</v>
      </c>
      <c r="AY345" s="157" t="s">
        <v>150</v>
      </c>
    </row>
    <row r="346" spans="2:51" s="6" customFormat="1" ht="18.75" customHeight="1">
      <c r="B346" s="151"/>
      <c r="C346" s="152"/>
      <c r="D346" s="152"/>
      <c r="E346" s="152"/>
      <c r="F346" s="240" t="s">
        <v>343</v>
      </c>
      <c r="G346" s="241"/>
      <c r="H346" s="241"/>
      <c r="I346" s="241"/>
      <c r="J346" s="152"/>
      <c r="K346" s="153">
        <v>8.52</v>
      </c>
      <c r="L346" s="152"/>
      <c r="M346" s="152"/>
      <c r="N346" s="152"/>
      <c r="O346" s="152"/>
      <c r="P346" s="152"/>
      <c r="Q346" s="152"/>
      <c r="R346" s="154"/>
      <c r="T346" s="155"/>
      <c r="U346" s="152"/>
      <c r="V346" s="152"/>
      <c r="W346" s="152"/>
      <c r="X346" s="152"/>
      <c r="Y346" s="152"/>
      <c r="Z346" s="152"/>
      <c r="AA346" s="156"/>
      <c r="AT346" s="157" t="s">
        <v>166</v>
      </c>
      <c r="AU346" s="157" t="s">
        <v>95</v>
      </c>
      <c r="AV346" s="157" t="s">
        <v>95</v>
      </c>
      <c r="AW346" s="157" t="s">
        <v>102</v>
      </c>
      <c r="AX346" s="157" t="s">
        <v>80</v>
      </c>
      <c r="AY346" s="157" t="s">
        <v>150</v>
      </c>
    </row>
    <row r="347" spans="2:51" s="6" customFormat="1" ht="18.75" customHeight="1">
      <c r="B347" s="151"/>
      <c r="C347" s="152"/>
      <c r="D347" s="152"/>
      <c r="E347" s="152"/>
      <c r="F347" s="240" t="s">
        <v>344</v>
      </c>
      <c r="G347" s="241"/>
      <c r="H347" s="241"/>
      <c r="I347" s="241"/>
      <c r="J347" s="152"/>
      <c r="K347" s="153">
        <v>11.28</v>
      </c>
      <c r="L347" s="152"/>
      <c r="M347" s="152"/>
      <c r="N347" s="152"/>
      <c r="O347" s="152"/>
      <c r="P347" s="152"/>
      <c r="Q347" s="152"/>
      <c r="R347" s="154"/>
      <c r="T347" s="155"/>
      <c r="U347" s="152"/>
      <c r="V347" s="152"/>
      <c r="W347" s="152"/>
      <c r="X347" s="152"/>
      <c r="Y347" s="152"/>
      <c r="Z347" s="152"/>
      <c r="AA347" s="156"/>
      <c r="AT347" s="157" t="s">
        <v>166</v>
      </c>
      <c r="AU347" s="157" t="s">
        <v>95</v>
      </c>
      <c r="AV347" s="157" t="s">
        <v>95</v>
      </c>
      <c r="AW347" s="157" t="s">
        <v>102</v>
      </c>
      <c r="AX347" s="157" t="s">
        <v>80</v>
      </c>
      <c r="AY347" s="157" t="s">
        <v>150</v>
      </c>
    </row>
    <row r="348" spans="2:51" s="6" customFormat="1" ht="18.75" customHeight="1">
      <c r="B348" s="145"/>
      <c r="C348" s="146"/>
      <c r="D348" s="146"/>
      <c r="E348" s="146"/>
      <c r="F348" s="238" t="s">
        <v>178</v>
      </c>
      <c r="G348" s="239"/>
      <c r="H348" s="239"/>
      <c r="I348" s="239"/>
      <c r="J348" s="146"/>
      <c r="K348" s="146"/>
      <c r="L348" s="146"/>
      <c r="M348" s="146"/>
      <c r="N348" s="146"/>
      <c r="O348" s="146"/>
      <c r="P348" s="146"/>
      <c r="Q348" s="146"/>
      <c r="R348" s="147"/>
      <c r="T348" s="148"/>
      <c r="U348" s="146"/>
      <c r="V348" s="146"/>
      <c r="W348" s="146"/>
      <c r="X348" s="146"/>
      <c r="Y348" s="146"/>
      <c r="Z348" s="146"/>
      <c r="AA348" s="149"/>
      <c r="AT348" s="150" t="s">
        <v>166</v>
      </c>
      <c r="AU348" s="150" t="s">
        <v>95</v>
      </c>
      <c r="AV348" s="150" t="s">
        <v>22</v>
      </c>
      <c r="AW348" s="150" t="s">
        <v>102</v>
      </c>
      <c r="AX348" s="150" t="s">
        <v>80</v>
      </c>
      <c r="AY348" s="150" t="s">
        <v>150</v>
      </c>
    </row>
    <row r="349" spans="2:51" s="6" customFormat="1" ht="18.75" customHeight="1">
      <c r="B349" s="151"/>
      <c r="C349" s="152"/>
      <c r="D349" s="152"/>
      <c r="E349" s="152"/>
      <c r="F349" s="240" t="s">
        <v>345</v>
      </c>
      <c r="G349" s="241"/>
      <c r="H349" s="241"/>
      <c r="I349" s="241"/>
      <c r="J349" s="152"/>
      <c r="K349" s="153">
        <v>-14.184</v>
      </c>
      <c r="L349" s="152"/>
      <c r="M349" s="152"/>
      <c r="N349" s="152"/>
      <c r="O349" s="152"/>
      <c r="P349" s="152"/>
      <c r="Q349" s="152"/>
      <c r="R349" s="154"/>
      <c r="T349" s="155"/>
      <c r="U349" s="152"/>
      <c r="V349" s="152"/>
      <c r="W349" s="152"/>
      <c r="X349" s="152"/>
      <c r="Y349" s="152"/>
      <c r="Z349" s="152"/>
      <c r="AA349" s="156"/>
      <c r="AT349" s="157" t="s">
        <v>166</v>
      </c>
      <c r="AU349" s="157" t="s">
        <v>95</v>
      </c>
      <c r="AV349" s="157" t="s">
        <v>95</v>
      </c>
      <c r="AW349" s="157" t="s">
        <v>102</v>
      </c>
      <c r="AX349" s="157" t="s">
        <v>80</v>
      </c>
      <c r="AY349" s="157" t="s">
        <v>150</v>
      </c>
    </row>
    <row r="350" spans="2:51" s="6" customFormat="1" ht="18.75" customHeight="1">
      <c r="B350" s="151"/>
      <c r="C350" s="152"/>
      <c r="D350" s="152"/>
      <c r="E350" s="152"/>
      <c r="F350" s="240" t="s">
        <v>242</v>
      </c>
      <c r="G350" s="241"/>
      <c r="H350" s="241"/>
      <c r="I350" s="241"/>
      <c r="J350" s="152"/>
      <c r="K350" s="153">
        <v>-5.516</v>
      </c>
      <c r="L350" s="152"/>
      <c r="M350" s="152"/>
      <c r="N350" s="152"/>
      <c r="O350" s="152"/>
      <c r="P350" s="152"/>
      <c r="Q350" s="152"/>
      <c r="R350" s="154"/>
      <c r="T350" s="155"/>
      <c r="U350" s="152"/>
      <c r="V350" s="152"/>
      <c r="W350" s="152"/>
      <c r="X350" s="152"/>
      <c r="Y350" s="152"/>
      <c r="Z350" s="152"/>
      <c r="AA350" s="156"/>
      <c r="AT350" s="157" t="s">
        <v>166</v>
      </c>
      <c r="AU350" s="157" t="s">
        <v>95</v>
      </c>
      <c r="AV350" s="157" t="s">
        <v>95</v>
      </c>
      <c r="AW350" s="157" t="s">
        <v>102</v>
      </c>
      <c r="AX350" s="157" t="s">
        <v>80</v>
      </c>
      <c r="AY350" s="157" t="s">
        <v>150</v>
      </c>
    </row>
    <row r="351" spans="2:51" s="6" customFormat="1" ht="18.75" customHeight="1">
      <c r="B351" s="151"/>
      <c r="C351" s="152"/>
      <c r="D351" s="152"/>
      <c r="E351" s="152"/>
      <c r="F351" s="240" t="s">
        <v>332</v>
      </c>
      <c r="G351" s="241"/>
      <c r="H351" s="241"/>
      <c r="I351" s="241"/>
      <c r="J351" s="152"/>
      <c r="K351" s="153">
        <v>-6.304</v>
      </c>
      <c r="L351" s="152"/>
      <c r="M351" s="152"/>
      <c r="N351" s="152"/>
      <c r="O351" s="152"/>
      <c r="P351" s="152"/>
      <c r="Q351" s="152"/>
      <c r="R351" s="154"/>
      <c r="T351" s="155"/>
      <c r="U351" s="152"/>
      <c r="V351" s="152"/>
      <c r="W351" s="152"/>
      <c r="X351" s="152"/>
      <c r="Y351" s="152"/>
      <c r="Z351" s="152"/>
      <c r="AA351" s="156"/>
      <c r="AT351" s="157" t="s">
        <v>166</v>
      </c>
      <c r="AU351" s="157" t="s">
        <v>95</v>
      </c>
      <c r="AV351" s="157" t="s">
        <v>95</v>
      </c>
      <c r="AW351" s="157" t="s">
        <v>102</v>
      </c>
      <c r="AX351" s="157" t="s">
        <v>80</v>
      </c>
      <c r="AY351" s="157" t="s">
        <v>150</v>
      </c>
    </row>
    <row r="352" spans="2:51" s="6" customFormat="1" ht="18.75" customHeight="1">
      <c r="B352" s="151"/>
      <c r="C352" s="152"/>
      <c r="D352" s="152"/>
      <c r="E352" s="152"/>
      <c r="F352" s="240" t="s">
        <v>346</v>
      </c>
      <c r="G352" s="241"/>
      <c r="H352" s="241"/>
      <c r="I352" s="241"/>
      <c r="J352" s="152"/>
      <c r="K352" s="153">
        <v>-2.875</v>
      </c>
      <c r="L352" s="152"/>
      <c r="M352" s="152"/>
      <c r="N352" s="152"/>
      <c r="O352" s="152"/>
      <c r="P352" s="152"/>
      <c r="Q352" s="152"/>
      <c r="R352" s="154"/>
      <c r="T352" s="155"/>
      <c r="U352" s="152"/>
      <c r="V352" s="152"/>
      <c r="W352" s="152"/>
      <c r="X352" s="152"/>
      <c r="Y352" s="152"/>
      <c r="Z352" s="152"/>
      <c r="AA352" s="156"/>
      <c r="AT352" s="157" t="s">
        <v>166</v>
      </c>
      <c r="AU352" s="157" t="s">
        <v>95</v>
      </c>
      <c r="AV352" s="157" t="s">
        <v>95</v>
      </c>
      <c r="AW352" s="157" t="s">
        <v>102</v>
      </c>
      <c r="AX352" s="157" t="s">
        <v>80</v>
      </c>
      <c r="AY352" s="157" t="s">
        <v>150</v>
      </c>
    </row>
    <row r="353" spans="2:51" s="6" customFormat="1" ht="18.75" customHeight="1">
      <c r="B353" s="151"/>
      <c r="C353" s="152"/>
      <c r="D353" s="152"/>
      <c r="E353" s="152"/>
      <c r="F353" s="240" t="s">
        <v>347</v>
      </c>
      <c r="G353" s="241"/>
      <c r="H353" s="241"/>
      <c r="I353" s="241"/>
      <c r="J353" s="152"/>
      <c r="K353" s="153">
        <v>-1.25</v>
      </c>
      <c r="L353" s="152"/>
      <c r="M353" s="152"/>
      <c r="N353" s="152"/>
      <c r="O353" s="152"/>
      <c r="P353" s="152"/>
      <c r="Q353" s="152"/>
      <c r="R353" s="154"/>
      <c r="T353" s="155"/>
      <c r="U353" s="152"/>
      <c r="V353" s="152"/>
      <c r="W353" s="152"/>
      <c r="X353" s="152"/>
      <c r="Y353" s="152"/>
      <c r="Z353" s="152"/>
      <c r="AA353" s="156"/>
      <c r="AT353" s="157" t="s">
        <v>166</v>
      </c>
      <c r="AU353" s="157" t="s">
        <v>95</v>
      </c>
      <c r="AV353" s="157" t="s">
        <v>95</v>
      </c>
      <c r="AW353" s="157" t="s">
        <v>102</v>
      </c>
      <c r="AX353" s="157" t="s">
        <v>80</v>
      </c>
      <c r="AY353" s="157" t="s">
        <v>150</v>
      </c>
    </row>
    <row r="354" spans="2:51" s="6" customFormat="1" ht="18.75" customHeight="1">
      <c r="B354" s="151"/>
      <c r="C354" s="152"/>
      <c r="D354" s="152"/>
      <c r="E354" s="152"/>
      <c r="F354" s="240" t="s">
        <v>348</v>
      </c>
      <c r="G354" s="241"/>
      <c r="H354" s="241"/>
      <c r="I354" s="241"/>
      <c r="J354" s="152"/>
      <c r="K354" s="153">
        <v>-1.688</v>
      </c>
      <c r="L354" s="152"/>
      <c r="M354" s="152"/>
      <c r="N354" s="152"/>
      <c r="O354" s="152"/>
      <c r="P354" s="152"/>
      <c r="Q354" s="152"/>
      <c r="R354" s="154"/>
      <c r="T354" s="155"/>
      <c r="U354" s="152"/>
      <c r="V354" s="152"/>
      <c r="W354" s="152"/>
      <c r="X354" s="152"/>
      <c r="Y354" s="152"/>
      <c r="Z354" s="152"/>
      <c r="AA354" s="156"/>
      <c r="AT354" s="157" t="s">
        <v>166</v>
      </c>
      <c r="AU354" s="157" t="s">
        <v>95</v>
      </c>
      <c r="AV354" s="157" t="s">
        <v>95</v>
      </c>
      <c r="AW354" s="157" t="s">
        <v>102</v>
      </c>
      <c r="AX354" s="157" t="s">
        <v>80</v>
      </c>
      <c r="AY354" s="157" t="s">
        <v>150</v>
      </c>
    </row>
    <row r="355" spans="2:51" s="6" customFormat="1" ht="18.75" customHeight="1">
      <c r="B355" s="145"/>
      <c r="C355" s="146"/>
      <c r="D355" s="146"/>
      <c r="E355" s="146"/>
      <c r="F355" s="238" t="s">
        <v>291</v>
      </c>
      <c r="G355" s="239"/>
      <c r="H355" s="239"/>
      <c r="I355" s="239"/>
      <c r="J355" s="146"/>
      <c r="K355" s="146"/>
      <c r="L355" s="146"/>
      <c r="M355" s="146"/>
      <c r="N355" s="146"/>
      <c r="O355" s="146"/>
      <c r="P355" s="146"/>
      <c r="Q355" s="146"/>
      <c r="R355" s="147"/>
      <c r="T355" s="148"/>
      <c r="U355" s="146"/>
      <c r="V355" s="146"/>
      <c r="W355" s="146"/>
      <c r="X355" s="146"/>
      <c r="Y355" s="146"/>
      <c r="Z355" s="146"/>
      <c r="AA355" s="149"/>
      <c r="AT355" s="150" t="s">
        <v>166</v>
      </c>
      <c r="AU355" s="150" t="s">
        <v>95</v>
      </c>
      <c r="AV355" s="150" t="s">
        <v>22</v>
      </c>
      <c r="AW355" s="150" t="s">
        <v>102</v>
      </c>
      <c r="AX355" s="150" t="s">
        <v>80</v>
      </c>
      <c r="AY355" s="150" t="s">
        <v>150</v>
      </c>
    </row>
    <row r="356" spans="2:51" s="6" customFormat="1" ht="18.75" customHeight="1">
      <c r="B356" s="151"/>
      <c r="C356" s="152"/>
      <c r="D356" s="152"/>
      <c r="E356" s="152"/>
      <c r="F356" s="240" t="s">
        <v>336</v>
      </c>
      <c r="G356" s="241"/>
      <c r="H356" s="241"/>
      <c r="I356" s="241"/>
      <c r="J356" s="152"/>
      <c r="K356" s="153">
        <v>0.4</v>
      </c>
      <c r="L356" s="152"/>
      <c r="M356" s="152"/>
      <c r="N356" s="152"/>
      <c r="O356" s="152"/>
      <c r="P356" s="152"/>
      <c r="Q356" s="152"/>
      <c r="R356" s="154"/>
      <c r="T356" s="155"/>
      <c r="U356" s="152"/>
      <c r="V356" s="152"/>
      <c r="W356" s="152"/>
      <c r="X356" s="152"/>
      <c r="Y356" s="152"/>
      <c r="Z356" s="152"/>
      <c r="AA356" s="156"/>
      <c r="AT356" s="157" t="s">
        <v>166</v>
      </c>
      <c r="AU356" s="157" t="s">
        <v>95</v>
      </c>
      <c r="AV356" s="157" t="s">
        <v>95</v>
      </c>
      <c r="AW356" s="157" t="s">
        <v>102</v>
      </c>
      <c r="AX356" s="157" t="s">
        <v>80</v>
      </c>
      <c r="AY356" s="157" t="s">
        <v>150</v>
      </c>
    </row>
    <row r="357" spans="2:51" s="6" customFormat="1" ht="18.75" customHeight="1">
      <c r="B357" s="158"/>
      <c r="C357" s="159"/>
      <c r="D357" s="159"/>
      <c r="E357" s="159"/>
      <c r="F357" s="244" t="s">
        <v>180</v>
      </c>
      <c r="G357" s="245"/>
      <c r="H357" s="245"/>
      <c r="I357" s="245"/>
      <c r="J357" s="159"/>
      <c r="K357" s="160">
        <v>94.423</v>
      </c>
      <c r="L357" s="159"/>
      <c r="M357" s="159"/>
      <c r="N357" s="159"/>
      <c r="O357" s="159"/>
      <c r="P357" s="159"/>
      <c r="Q357" s="159"/>
      <c r="R357" s="161"/>
      <c r="T357" s="162"/>
      <c r="U357" s="159"/>
      <c r="V357" s="159"/>
      <c r="W357" s="159"/>
      <c r="X357" s="159"/>
      <c r="Y357" s="159"/>
      <c r="Z357" s="159"/>
      <c r="AA357" s="163"/>
      <c r="AT357" s="164" t="s">
        <v>166</v>
      </c>
      <c r="AU357" s="164" t="s">
        <v>95</v>
      </c>
      <c r="AV357" s="164" t="s">
        <v>160</v>
      </c>
      <c r="AW357" s="164" t="s">
        <v>102</v>
      </c>
      <c r="AX357" s="164" t="s">
        <v>80</v>
      </c>
      <c r="AY357" s="164" t="s">
        <v>150</v>
      </c>
    </row>
    <row r="358" spans="2:51" s="6" customFormat="1" ht="18.75" customHeight="1">
      <c r="B358" s="165"/>
      <c r="C358" s="166"/>
      <c r="D358" s="166"/>
      <c r="E358" s="166"/>
      <c r="F358" s="242" t="s">
        <v>181</v>
      </c>
      <c r="G358" s="243"/>
      <c r="H358" s="243"/>
      <c r="I358" s="243"/>
      <c r="J358" s="166"/>
      <c r="K358" s="167">
        <v>184.509</v>
      </c>
      <c r="L358" s="166"/>
      <c r="M358" s="166"/>
      <c r="N358" s="166"/>
      <c r="O358" s="166"/>
      <c r="P358" s="166"/>
      <c r="Q358" s="166"/>
      <c r="R358" s="168"/>
      <c r="T358" s="169"/>
      <c r="U358" s="166"/>
      <c r="V358" s="166"/>
      <c r="W358" s="166"/>
      <c r="X358" s="166"/>
      <c r="Y358" s="166"/>
      <c r="Z358" s="166"/>
      <c r="AA358" s="170"/>
      <c r="AT358" s="171" t="s">
        <v>166</v>
      </c>
      <c r="AU358" s="171" t="s">
        <v>95</v>
      </c>
      <c r="AV358" s="171" t="s">
        <v>155</v>
      </c>
      <c r="AW358" s="171" t="s">
        <v>102</v>
      </c>
      <c r="AX358" s="171" t="s">
        <v>22</v>
      </c>
      <c r="AY358" s="171" t="s">
        <v>150</v>
      </c>
    </row>
    <row r="359" spans="2:65" s="6" customFormat="1" ht="27" customHeight="1">
      <c r="B359" s="23"/>
      <c r="C359" s="138" t="s">
        <v>9</v>
      </c>
      <c r="D359" s="138" t="s">
        <v>151</v>
      </c>
      <c r="E359" s="139" t="s">
        <v>349</v>
      </c>
      <c r="F359" s="229" t="s">
        <v>350</v>
      </c>
      <c r="G359" s="230"/>
      <c r="H359" s="230"/>
      <c r="I359" s="230"/>
      <c r="J359" s="140" t="s">
        <v>351</v>
      </c>
      <c r="K359" s="141">
        <v>6.293</v>
      </c>
      <c r="L359" s="231">
        <v>0</v>
      </c>
      <c r="M359" s="230"/>
      <c r="N359" s="232">
        <f>ROUND($L$359*$K$359,2)</f>
        <v>0</v>
      </c>
      <c r="O359" s="230"/>
      <c r="P359" s="230"/>
      <c r="Q359" s="230"/>
      <c r="R359" s="25"/>
      <c r="T359" s="142"/>
      <c r="U359" s="31" t="s">
        <v>45</v>
      </c>
      <c r="V359" s="24"/>
      <c r="W359" s="143">
        <f>$V$359*$K$359</f>
        <v>0</v>
      </c>
      <c r="X359" s="143">
        <v>2.25634</v>
      </c>
      <c r="Y359" s="143">
        <f>$X$359*$K$359</f>
        <v>14.19914762</v>
      </c>
      <c r="Z359" s="143">
        <v>0</v>
      </c>
      <c r="AA359" s="144">
        <f>$Z$359*$K$359</f>
        <v>0</v>
      </c>
      <c r="AR359" s="6" t="s">
        <v>155</v>
      </c>
      <c r="AT359" s="6" t="s">
        <v>151</v>
      </c>
      <c r="AU359" s="6" t="s">
        <v>95</v>
      </c>
      <c r="AY359" s="6" t="s">
        <v>150</v>
      </c>
      <c r="BE359" s="87">
        <f>IF($U$359="základní",$N$359,0)</f>
        <v>0</v>
      </c>
      <c r="BF359" s="87">
        <f>IF($U$359="snížená",$N$359,0)</f>
        <v>0</v>
      </c>
      <c r="BG359" s="87">
        <f>IF($U$359="zákl. přenesená",$N$359,0)</f>
        <v>0</v>
      </c>
      <c r="BH359" s="87">
        <f>IF($U$359="sníž. přenesená",$N$359,0)</f>
        <v>0</v>
      </c>
      <c r="BI359" s="87">
        <f>IF($U$359="nulová",$N$359,0)</f>
        <v>0</v>
      </c>
      <c r="BJ359" s="6" t="s">
        <v>22</v>
      </c>
      <c r="BK359" s="87">
        <f>ROUND($L$359*$K$359,2)</f>
        <v>0</v>
      </c>
      <c r="BL359" s="6" t="s">
        <v>155</v>
      </c>
      <c r="BM359" s="6" t="s">
        <v>352</v>
      </c>
    </row>
    <row r="360" spans="2:51" s="6" customFormat="1" ht="18.75" customHeight="1">
      <c r="B360" s="145"/>
      <c r="C360" s="146"/>
      <c r="D360" s="146"/>
      <c r="E360" s="146"/>
      <c r="F360" s="238" t="s">
        <v>165</v>
      </c>
      <c r="G360" s="239"/>
      <c r="H360" s="239"/>
      <c r="I360" s="239"/>
      <c r="J360" s="146"/>
      <c r="K360" s="146"/>
      <c r="L360" s="146"/>
      <c r="M360" s="146"/>
      <c r="N360" s="146"/>
      <c r="O360" s="146"/>
      <c r="P360" s="146"/>
      <c r="Q360" s="146"/>
      <c r="R360" s="147"/>
      <c r="T360" s="148"/>
      <c r="U360" s="146"/>
      <c r="V360" s="146"/>
      <c r="W360" s="146"/>
      <c r="X360" s="146"/>
      <c r="Y360" s="146"/>
      <c r="Z360" s="146"/>
      <c r="AA360" s="149"/>
      <c r="AT360" s="150" t="s">
        <v>166</v>
      </c>
      <c r="AU360" s="150" t="s">
        <v>95</v>
      </c>
      <c r="AV360" s="150" t="s">
        <v>22</v>
      </c>
      <c r="AW360" s="150" t="s">
        <v>102</v>
      </c>
      <c r="AX360" s="150" t="s">
        <v>80</v>
      </c>
      <c r="AY360" s="150" t="s">
        <v>150</v>
      </c>
    </row>
    <row r="361" spans="2:51" s="6" customFormat="1" ht="18.75" customHeight="1">
      <c r="B361" s="145"/>
      <c r="C361" s="146"/>
      <c r="D361" s="146"/>
      <c r="E361" s="146"/>
      <c r="F361" s="238" t="s">
        <v>353</v>
      </c>
      <c r="G361" s="239"/>
      <c r="H361" s="239"/>
      <c r="I361" s="239"/>
      <c r="J361" s="146"/>
      <c r="K361" s="146"/>
      <c r="L361" s="146"/>
      <c r="M361" s="146"/>
      <c r="N361" s="146"/>
      <c r="O361" s="146"/>
      <c r="P361" s="146"/>
      <c r="Q361" s="146"/>
      <c r="R361" s="147"/>
      <c r="T361" s="148"/>
      <c r="U361" s="146"/>
      <c r="V361" s="146"/>
      <c r="W361" s="146"/>
      <c r="X361" s="146"/>
      <c r="Y361" s="146"/>
      <c r="Z361" s="146"/>
      <c r="AA361" s="149"/>
      <c r="AT361" s="150" t="s">
        <v>166</v>
      </c>
      <c r="AU361" s="150" t="s">
        <v>95</v>
      </c>
      <c r="AV361" s="150" t="s">
        <v>22</v>
      </c>
      <c r="AW361" s="150" t="s">
        <v>102</v>
      </c>
      <c r="AX361" s="150" t="s">
        <v>80</v>
      </c>
      <c r="AY361" s="150" t="s">
        <v>150</v>
      </c>
    </row>
    <row r="362" spans="2:51" s="6" customFormat="1" ht="18.75" customHeight="1">
      <c r="B362" s="151"/>
      <c r="C362" s="152"/>
      <c r="D362" s="152"/>
      <c r="E362" s="152"/>
      <c r="F362" s="240" t="s">
        <v>354</v>
      </c>
      <c r="G362" s="241"/>
      <c r="H362" s="241"/>
      <c r="I362" s="241"/>
      <c r="J362" s="152"/>
      <c r="K362" s="153">
        <v>1.364</v>
      </c>
      <c r="L362" s="152"/>
      <c r="M362" s="152"/>
      <c r="N362" s="152"/>
      <c r="O362" s="152"/>
      <c r="P362" s="152"/>
      <c r="Q362" s="152"/>
      <c r="R362" s="154"/>
      <c r="T362" s="155"/>
      <c r="U362" s="152"/>
      <c r="V362" s="152"/>
      <c r="W362" s="152"/>
      <c r="X362" s="152"/>
      <c r="Y362" s="152"/>
      <c r="Z362" s="152"/>
      <c r="AA362" s="156"/>
      <c r="AT362" s="157" t="s">
        <v>166</v>
      </c>
      <c r="AU362" s="157" t="s">
        <v>95</v>
      </c>
      <c r="AV362" s="157" t="s">
        <v>95</v>
      </c>
      <c r="AW362" s="157" t="s">
        <v>102</v>
      </c>
      <c r="AX362" s="157" t="s">
        <v>80</v>
      </c>
      <c r="AY362" s="157" t="s">
        <v>150</v>
      </c>
    </row>
    <row r="363" spans="2:51" s="6" customFormat="1" ht="18.75" customHeight="1">
      <c r="B363" s="145"/>
      <c r="C363" s="146"/>
      <c r="D363" s="146"/>
      <c r="E363" s="146"/>
      <c r="F363" s="238" t="s">
        <v>355</v>
      </c>
      <c r="G363" s="239"/>
      <c r="H363" s="239"/>
      <c r="I363" s="239"/>
      <c r="J363" s="146"/>
      <c r="K363" s="146"/>
      <c r="L363" s="146"/>
      <c r="M363" s="146"/>
      <c r="N363" s="146"/>
      <c r="O363" s="146"/>
      <c r="P363" s="146"/>
      <c r="Q363" s="146"/>
      <c r="R363" s="147"/>
      <c r="T363" s="148"/>
      <c r="U363" s="146"/>
      <c r="V363" s="146"/>
      <c r="W363" s="146"/>
      <c r="X363" s="146"/>
      <c r="Y363" s="146"/>
      <c r="Z363" s="146"/>
      <c r="AA363" s="149"/>
      <c r="AT363" s="150" t="s">
        <v>166</v>
      </c>
      <c r="AU363" s="150" t="s">
        <v>95</v>
      </c>
      <c r="AV363" s="150" t="s">
        <v>22</v>
      </c>
      <c r="AW363" s="150" t="s">
        <v>102</v>
      </c>
      <c r="AX363" s="150" t="s">
        <v>80</v>
      </c>
      <c r="AY363" s="150" t="s">
        <v>150</v>
      </c>
    </row>
    <row r="364" spans="2:51" s="6" customFormat="1" ht="18.75" customHeight="1">
      <c r="B364" s="145"/>
      <c r="C364" s="146"/>
      <c r="D364" s="146"/>
      <c r="E364" s="146"/>
      <c r="F364" s="238" t="s">
        <v>356</v>
      </c>
      <c r="G364" s="239"/>
      <c r="H364" s="239"/>
      <c r="I364" s="239"/>
      <c r="J364" s="146"/>
      <c r="K364" s="146"/>
      <c r="L364" s="146"/>
      <c r="M364" s="146"/>
      <c r="N364" s="146"/>
      <c r="O364" s="146"/>
      <c r="P364" s="146"/>
      <c r="Q364" s="146"/>
      <c r="R364" s="147"/>
      <c r="T364" s="148"/>
      <c r="U364" s="146"/>
      <c r="V364" s="146"/>
      <c r="W364" s="146"/>
      <c r="X364" s="146"/>
      <c r="Y364" s="146"/>
      <c r="Z364" s="146"/>
      <c r="AA364" s="149"/>
      <c r="AT364" s="150" t="s">
        <v>166</v>
      </c>
      <c r="AU364" s="150" t="s">
        <v>95</v>
      </c>
      <c r="AV364" s="150" t="s">
        <v>22</v>
      </c>
      <c r="AW364" s="150" t="s">
        <v>102</v>
      </c>
      <c r="AX364" s="150" t="s">
        <v>80</v>
      </c>
      <c r="AY364" s="150" t="s">
        <v>150</v>
      </c>
    </row>
    <row r="365" spans="2:51" s="6" customFormat="1" ht="18.75" customHeight="1">
      <c r="B365" s="151"/>
      <c r="C365" s="152"/>
      <c r="D365" s="152"/>
      <c r="E365" s="152"/>
      <c r="F365" s="240" t="s">
        <v>357</v>
      </c>
      <c r="G365" s="241"/>
      <c r="H365" s="241"/>
      <c r="I365" s="241"/>
      <c r="J365" s="152"/>
      <c r="K365" s="153">
        <v>3.642</v>
      </c>
      <c r="L365" s="152"/>
      <c r="M365" s="152"/>
      <c r="N365" s="152"/>
      <c r="O365" s="152"/>
      <c r="P365" s="152"/>
      <c r="Q365" s="152"/>
      <c r="R365" s="154"/>
      <c r="T365" s="155"/>
      <c r="U365" s="152"/>
      <c r="V365" s="152"/>
      <c r="W365" s="152"/>
      <c r="X365" s="152"/>
      <c r="Y365" s="152"/>
      <c r="Z365" s="152"/>
      <c r="AA365" s="156"/>
      <c r="AT365" s="157" t="s">
        <v>166</v>
      </c>
      <c r="AU365" s="157" t="s">
        <v>95</v>
      </c>
      <c r="AV365" s="157" t="s">
        <v>95</v>
      </c>
      <c r="AW365" s="157" t="s">
        <v>102</v>
      </c>
      <c r="AX365" s="157" t="s">
        <v>80</v>
      </c>
      <c r="AY365" s="157" t="s">
        <v>150</v>
      </c>
    </row>
    <row r="366" spans="2:51" s="6" customFormat="1" ht="18.75" customHeight="1">
      <c r="B366" s="145"/>
      <c r="C366" s="146"/>
      <c r="D366" s="146"/>
      <c r="E366" s="146"/>
      <c r="F366" s="238" t="s">
        <v>174</v>
      </c>
      <c r="G366" s="239"/>
      <c r="H366" s="239"/>
      <c r="I366" s="239"/>
      <c r="J366" s="146"/>
      <c r="K366" s="146"/>
      <c r="L366" s="146"/>
      <c r="M366" s="146"/>
      <c r="N366" s="146"/>
      <c r="O366" s="146"/>
      <c r="P366" s="146"/>
      <c r="Q366" s="146"/>
      <c r="R366" s="147"/>
      <c r="T366" s="148"/>
      <c r="U366" s="146"/>
      <c r="V366" s="146"/>
      <c r="W366" s="146"/>
      <c r="X366" s="146"/>
      <c r="Y366" s="146"/>
      <c r="Z366" s="146"/>
      <c r="AA366" s="149"/>
      <c r="AT366" s="150" t="s">
        <v>166</v>
      </c>
      <c r="AU366" s="150" t="s">
        <v>95</v>
      </c>
      <c r="AV366" s="150" t="s">
        <v>22</v>
      </c>
      <c r="AW366" s="150" t="s">
        <v>102</v>
      </c>
      <c r="AX366" s="150" t="s">
        <v>80</v>
      </c>
      <c r="AY366" s="150" t="s">
        <v>150</v>
      </c>
    </row>
    <row r="367" spans="2:51" s="6" customFormat="1" ht="18.75" customHeight="1">
      <c r="B367" s="145"/>
      <c r="C367" s="146"/>
      <c r="D367" s="146"/>
      <c r="E367" s="146"/>
      <c r="F367" s="238" t="s">
        <v>358</v>
      </c>
      <c r="G367" s="239"/>
      <c r="H367" s="239"/>
      <c r="I367" s="239"/>
      <c r="J367" s="146"/>
      <c r="K367" s="146"/>
      <c r="L367" s="146"/>
      <c r="M367" s="146"/>
      <c r="N367" s="146"/>
      <c r="O367" s="146"/>
      <c r="P367" s="146"/>
      <c r="Q367" s="146"/>
      <c r="R367" s="147"/>
      <c r="T367" s="148"/>
      <c r="U367" s="146"/>
      <c r="V367" s="146"/>
      <c r="W367" s="146"/>
      <c r="X367" s="146"/>
      <c r="Y367" s="146"/>
      <c r="Z367" s="146"/>
      <c r="AA367" s="149"/>
      <c r="AT367" s="150" t="s">
        <v>166</v>
      </c>
      <c r="AU367" s="150" t="s">
        <v>95</v>
      </c>
      <c r="AV367" s="150" t="s">
        <v>22</v>
      </c>
      <c r="AW367" s="150" t="s">
        <v>102</v>
      </c>
      <c r="AX367" s="150" t="s">
        <v>80</v>
      </c>
      <c r="AY367" s="150" t="s">
        <v>150</v>
      </c>
    </row>
    <row r="368" spans="2:51" s="6" customFormat="1" ht="18.75" customHeight="1">
      <c r="B368" s="151"/>
      <c r="C368" s="152"/>
      <c r="D368" s="152"/>
      <c r="E368" s="152"/>
      <c r="F368" s="240" t="s">
        <v>359</v>
      </c>
      <c r="G368" s="241"/>
      <c r="H368" s="241"/>
      <c r="I368" s="241"/>
      <c r="J368" s="152"/>
      <c r="K368" s="153">
        <v>1.287</v>
      </c>
      <c r="L368" s="152"/>
      <c r="M368" s="152"/>
      <c r="N368" s="152"/>
      <c r="O368" s="152"/>
      <c r="P368" s="152"/>
      <c r="Q368" s="152"/>
      <c r="R368" s="154"/>
      <c r="T368" s="155"/>
      <c r="U368" s="152"/>
      <c r="V368" s="152"/>
      <c r="W368" s="152"/>
      <c r="X368" s="152"/>
      <c r="Y368" s="152"/>
      <c r="Z368" s="152"/>
      <c r="AA368" s="156"/>
      <c r="AT368" s="157" t="s">
        <v>166</v>
      </c>
      <c r="AU368" s="157" t="s">
        <v>95</v>
      </c>
      <c r="AV368" s="157" t="s">
        <v>95</v>
      </c>
      <c r="AW368" s="157" t="s">
        <v>102</v>
      </c>
      <c r="AX368" s="157" t="s">
        <v>80</v>
      </c>
      <c r="AY368" s="157" t="s">
        <v>150</v>
      </c>
    </row>
    <row r="369" spans="2:51" s="6" customFormat="1" ht="18.75" customHeight="1">
      <c r="B369" s="165"/>
      <c r="C369" s="166"/>
      <c r="D369" s="166"/>
      <c r="E369" s="166"/>
      <c r="F369" s="242" t="s">
        <v>181</v>
      </c>
      <c r="G369" s="243"/>
      <c r="H369" s="243"/>
      <c r="I369" s="243"/>
      <c r="J369" s="166"/>
      <c r="K369" s="167">
        <v>6.293</v>
      </c>
      <c r="L369" s="166"/>
      <c r="M369" s="166"/>
      <c r="N369" s="166"/>
      <c r="O369" s="166"/>
      <c r="P369" s="166"/>
      <c r="Q369" s="166"/>
      <c r="R369" s="168"/>
      <c r="T369" s="169"/>
      <c r="U369" s="166"/>
      <c r="V369" s="166"/>
      <c r="W369" s="166"/>
      <c r="X369" s="166"/>
      <c r="Y369" s="166"/>
      <c r="Z369" s="166"/>
      <c r="AA369" s="170"/>
      <c r="AT369" s="171" t="s">
        <v>166</v>
      </c>
      <c r="AU369" s="171" t="s">
        <v>95</v>
      </c>
      <c r="AV369" s="171" t="s">
        <v>155</v>
      </c>
      <c r="AW369" s="171" t="s">
        <v>102</v>
      </c>
      <c r="AX369" s="171" t="s">
        <v>22</v>
      </c>
      <c r="AY369" s="171" t="s">
        <v>150</v>
      </c>
    </row>
    <row r="370" spans="2:65" s="6" customFormat="1" ht="27" customHeight="1">
      <c r="B370" s="23"/>
      <c r="C370" s="138" t="s">
        <v>360</v>
      </c>
      <c r="D370" s="138" t="s">
        <v>151</v>
      </c>
      <c r="E370" s="139" t="s">
        <v>361</v>
      </c>
      <c r="F370" s="229" t="s">
        <v>362</v>
      </c>
      <c r="G370" s="230"/>
      <c r="H370" s="230"/>
      <c r="I370" s="230"/>
      <c r="J370" s="140" t="s">
        <v>351</v>
      </c>
      <c r="K370" s="141">
        <v>6.397</v>
      </c>
      <c r="L370" s="231">
        <v>0</v>
      </c>
      <c r="M370" s="230"/>
      <c r="N370" s="232">
        <f>ROUND($L$370*$K$370,2)</f>
        <v>0</v>
      </c>
      <c r="O370" s="230"/>
      <c r="P370" s="230"/>
      <c r="Q370" s="230"/>
      <c r="R370" s="25"/>
      <c r="T370" s="142"/>
      <c r="U370" s="31" t="s">
        <v>45</v>
      </c>
      <c r="V370" s="24"/>
      <c r="W370" s="143">
        <f>$V$370*$K$370</f>
        <v>0</v>
      </c>
      <c r="X370" s="143">
        <v>2.25634</v>
      </c>
      <c r="Y370" s="143">
        <f>$X$370*$K$370</f>
        <v>14.43380698</v>
      </c>
      <c r="Z370" s="143">
        <v>0</v>
      </c>
      <c r="AA370" s="144">
        <f>$Z$370*$K$370</f>
        <v>0</v>
      </c>
      <c r="AR370" s="6" t="s">
        <v>155</v>
      </c>
      <c r="AT370" s="6" t="s">
        <v>151</v>
      </c>
      <c r="AU370" s="6" t="s">
        <v>95</v>
      </c>
      <c r="AY370" s="6" t="s">
        <v>150</v>
      </c>
      <c r="BE370" s="87">
        <f>IF($U$370="základní",$N$370,0)</f>
        <v>0</v>
      </c>
      <c r="BF370" s="87">
        <f>IF($U$370="snížená",$N$370,0)</f>
        <v>0</v>
      </c>
      <c r="BG370" s="87">
        <f>IF($U$370="zákl. přenesená",$N$370,0)</f>
        <v>0</v>
      </c>
      <c r="BH370" s="87">
        <f>IF($U$370="sníž. přenesená",$N$370,0)</f>
        <v>0</v>
      </c>
      <c r="BI370" s="87">
        <f>IF($U$370="nulová",$N$370,0)</f>
        <v>0</v>
      </c>
      <c r="BJ370" s="6" t="s">
        <v>22</v>
      </c>
      <c r="BK370" s="87">
        <f>ROUND($L$370*$K$370,2)</f>
        <v>0</v>
      </c>
      <c r="BL370" s="6" t="s">
        <v>155</v>
      </c>
      <c r="BM370" s="6" t="s">
        <v>363</v>
      </c>
    </row>
    <row r="371" spans="2:51" s="6" customFormat="1" ht="18.75" customHeight="1">
      <c r="B371" s="145"/>
      <c r="C371" s="146"/>
      <c r="D371" s="146"/>
      <c r="E371" s="146"/>
      <c r="F371" s="238" t="s">
        <v>364</v>
      </c>
      <c r="G371" s="239"/>
      <c r="H371" s="239"/>
      <c r="I371" s="239"/>
      <c r="J371" s="146"/>
      <c r="K371" s="146"/>
      <c r="L371" s="146"/>
      <c r="M371" s="146"/>
      <c r="N371" s="146"/>
      <c r="O371" s="146"/>
      <c r="P371" s="146"/>
      <c r="Q371" s="146"/>
      <c r="R371" s="147"/>
      <c r="T371" s="148"/>
      <c r="U371" s="146"/>
      <c r="V371" s="146"/>
      <c r="W371" s="146"/>
      <c r="X371" s="146"/>
      <c r="Y371" s="146"/>
      <c r="Z371" s="146"/>
      <c r="AA371" s="149"/>
      <c r="AT371" s="150" t="s">
        <v>166</v>
      </c>
      <c r="AU371" s="150" t="s">
        <v>95</v>
      </c>
      <c r="AV371" s="150" t="s">
        <v>22</v>
      </c>
      <c r="AW371" s="150" t="s">
        <v>102</v>
      </c>
      <c r="AX371" s="150" t="s">
        <v>80</v>
      </c>
      <c r="AY371" s="150" t="s">
        <v>150</v>
      </c>
    </row>
    <row r="372" spans="2:51" s="6" customFormat="1" ht="18.75" customHeight="1">
      <c r="B372" s="145"/>
      <c r="C372" s="146"/>
      <c r="D372" s="146"/>
      <c r="E372" s="146"/>
      <c r="F372" s="238" t="s">
        <v>365</v>
      </c>
      <c r="G372" s="239"/>
      <c r="H372" s="239"/>
      <c r="I372" s="239"/>
      <c r="J372" s="146"/>
      <c r="K372" s="146"/>
      <c r="L372" s="146"/>
      <c r="M372" s="146"/>
      <c r="N372" s="146"/>
      <c r="O372" s="146"/>
      <c r="P372" s="146"/>
      <c r="Q372" s="146"/>
      <c r="R372" s="147"/>
      <c r="T372" s="148"/>
      <c r="U372" s="146"/>
      <c r="V372" s="146"/>
      <c r="W372" s="146"/>
      <c r="X372" s="146"/>
      <c r="Y372" s="146"/>
      <c r="Z372" s="146"/>
      <c r="AA372" s="149"/>
      <c r="AT372" s="150" t="s">
        <v>166</v>
      </c>
      <c r="AU372" s="150" t="s">
        <v>95</v>
      </c>
      <c r="AV372" s="150" t="s">
        <v>22</v>
      </c>
      <c r="AW372" s="150" t="s">
        <v>102</v>
      </c>
      <c r="AX372" s="150" t="s">
        <v>80</v>
      </c>
      <c r="AY372" s="150" t="s">
        <v>150</v>
      </c>
    </row>
    <row r="373" spans="2:51" s="6" customFormat="1" ht="18.75" customHeight="1">
      <c r="B373" s="151"/>
      <c r="C373" s="152"/>
      <c r="D373" s="152"/>
      <c r="E373" s="152"/>
      <c r="F373" s="240" t="s">
        <v>366</v>
      </c>
      <c r="G373" s="241"/>
      <c r="H373" s="241"/>
      <c r="I373" s="241"/>
      <c r="J373" s="152"/>
      <c r="K373" s="153">
        <v>0.815</v>
      </c>
      <c r="L373" s="152"/>
      <c r="M373" s="152"/>
      <c r="N373" s="152"/>
      <c r="O373" s="152"/>
      <c r="P373" s="152"/>
      <c r="Q373" s="152"/>
      <c r="R373" s="154"/>
      <c r="T373" s="155"/>
      <c r="U373" s="152"/>
      <c r="V373" s="152"/>
      <c r="W373" s="152"/>
      <c r="X373" s="152"/>
      <c r="Y373" s="152"/>
      <c r="Z373" s="152"/>
      <c r="AA373" s="156"/>
      <c r="AT373" s="157" t="s">
        <v>166</v>
      </c>
      <c r="AU373" s="157" t="s">
        <v>95</v>
      </c>
      <c r="AV373" s="157" t="s">
        <v>95</v>
      </c>
      <c r="AW373" s="157" t="s">
        <v>102</v>
      </c>
      <c r="AX373" s="157" t="s">
        <v>80</v>
      </c>
      <c r="AY373" s="157" t="s">
        <v>150</v>
      </c>
    </row>
    <row r="374" spans="2:51" s="6" customFormat="1" ht="18.75" customHeight="1">
      <c r="B374" s="151"/>
      <c r="C374" s="152"/>
      <c r="D374" s="152"/>
      <c r="E374" s="152"/>
      <c r="F374" s="240" t="s">
        <v>367</v>
      </c>
      <c r="G374" s="241"/>
      <c r="H374" s="241"/>
      <c r="I374" s="241"/>
      <c r="J374" s="152"/>
      <c r="K374" s="153">
        <v>0.595</v>
      </c>
      <c r="L374" s="152"/>
      <c r="M374" s="152"/>
      <c r="N374" s="152"/>
      <c r="O374" s="152"/>
      <c r="P374" s="152"/>
      <c r="Q374" s="152"/>
      <c r="R374" s="154"/>
      <c r="T374" s="155"/>
      <c r="U374" s="152"/>
      <c r="V374" s="152"/>
      <c r="W374" s="152"/>
      <c r="X374" s="152"/>
      <c r="Y374" s="152"/>
      <c r="Z374" s="152"/>
      <c r="AA374" s="156"/>
      <c r="AT374" s="157" t="s">
        <v>166</v>
      </c>
      <c r="AU374" s="157" t="s">
        <v>95</v>
      </c>
      <c r="AV374" s="157" t="s">
        <v>95</v>
      </c>
      <c r="AW374" s="157" t="s">
        <v>102</v>
      </c>
      <c r="AX374" s="157" t="s">
        <v>80</v>
      </c>
      <c r="AY374" s="157" t="s">
        <v>150</v>
      </c>
    </row>
    <row r="375" spans="2:51" s="6" customFormat="1" ht="18.75" customHeight="1">
      <c r="B375" s="151"/>
      <c r="C375" s="152"/>
      <c r="D375" s="152"/>
      <c r="E375" s="152"/>
      <c r="F375" s="240" t="s">
        <v>368</v>
      </c>
      <c r="G375" s="241"/>
      <c r="H375" s="241"/>
      <c r="I375" s="241"/>
      <c r="J375" s="152"/>
      <c r="K375" s="153">
        <v>1.199</v>
      </c>
      <c r="L375" s="152"/>
      <c r="M375" s="152"/>
      <c r="N375" s="152"/>
      <c r="O375" s="152"/>
      <c r="P375" s="152"/>
      <c r="Q375" s="152"/>
      <c r="R375" s="154"/>
      <c r="T375" s="155"/>
      <c r="U375" s="152"/>
      <c r="V375" s="152"/>
      <c r="W375" s="152"/>
      <c r="X375" s="152"/>
      <c r="Y375" s="152"/>
      <c r="Z375" s="152"/>
      <c r="AA375" s="156"/>
      <c r="AT375" s="157" t="s">
        <v>166</v>
      </c>
      <c r="AU375" s="157" t="s">
        <v>95</v>
      </c>
      <c r="AV375" s="157" t="s">
        <v>95</v>
      </c>
      <c r="AW375" s="157" t="s">
        <v>102</v>
      </c>
      <c r="AX375" s="157" t="s">
        <v>80</v>
      </c>
      <c r="AY375" s="157" t="s">
        <v>150</v>
      </c>
    </row>
    <row r="376" spans="2:51" s="6" customFormat="1" ht="18.75" customHeight="1">
      <c r="B376" s="151"/>
      <c r="C376" s="152"/>
      <c r="D376" s="152"/>
      <c r="E376" s="152"/>
      <c r="F376" s="240" t="s">
        <v>369</v>
      </c>
      <c r="G376" s="241"/>
      <c r="H376" s="241"/>
      <c r="I376" s="241"/>
      <c r="J376" s="152"/>
      <c r="K376" s="153">
        <v>0.146</v>
      </c>
      <c r="L376" s="152"/>
      <c r="M376" s="152"/>
      <c r="N376" s="152"/>
      <c r="O376" s="152"/>
      <c r="P376" s="152"/>
      <c r="Q376" s="152"/>
      <c r="R376" s="154"/>
      <c r="T376" s="155"/>
      <c r="U376" s="152"/>
      <c r="V376" s="152"/>
      <c r="W376" s="152"/>
      <c r="X376" s="152"/>
      <c r="Y376" s="152"/>
      <c r="Z376" s="152"/>
      <c r="AA376" s="156"/>
      <c r="AT376" s="157" t="s">
        <v>166</v>
      </c>
      <c r="AU376" s="157" t="s">
        <v>95</v>
      </c>
      <c r="AV376" s="157" t="s">
        <v>95</v>
      </c>
      <c r="AW376" s="157" t="s">
        <v>102</v>
      </c>
      <c r="AX376" s="157" t="s">
        <v>80</v>
      </c>
      <c r="AY376" s="157" t="s">
        <v>150</v>
      </c>
    </row>
    <row r="377" spans="2:51" s="6" customFormat="1" ht="18.75" customHeight="1">
      <c r="B377" s="145"/>
      <c r="C377" s="146"/>
      <c r="D377" s="146"/>
      <c r="E377" s="146"/>
      <c r="F377" s="238" t="s">
        <v>370</v>
      </c>
      <c r="G377" s="239"/>
      <c r="H377" s="239"/>
      <c r="I377" s="239"/>
      <c r="J377" s="146"/>
      <c r="K377" s="146"/>
      <c r="L377" s="146"/>
      <c r="M377" s="146"/>
      <c r="N377" s="146"/>
      <c r="O377" s="146"/>
      <c r="P377" s="146"/>
      <c r="Q377" s="146"/>
      <c r="R377" s="147"/>
      <c r="T377" s="148"/>
      <c r="U377" s="146"/>
      <c r="V377" s="146"/>
      <c r="W377" s="146"/>
      <c r="X377" s="146"/>
      <c r="Y377" s="146"/>
      <c r="Z377" s="146"/>
      <c r="AA377" s="149"/>
      <c r="AT377" s="150" t="s">
        <v>166</v>
      </c>
      <c r="AU377" s="150" t="s">
        <v>95</v>
      </c>
      <c r="AV377" s="150" t="s">
        <v>22</v>
      </c>
      <c r="AW377" s="150" t="s">
        <v>102</v>
      </c>
      <c r="AX377" s="150" t="s">
        <v>80</v>
      </c>
      <c r="AY377" s="150" t="s">
        <v>150</v>
      </c>
    </row>
    <row r="378" spans="2:51" s="6" customFormat="1" ht="18.75" customHeight="1">
      <c r="B378" s="151"/>
      <c r="C378" s="152"/>
      <c r="D378" s="152"/>
      <c r="E378" s="152"/>
      <c r="F378" s="240" t="s">
        <v>371</v>
      </c>
      <c r="G378" s="241"/>
      <c r="H378" s="241"/>
      <c r="I378" s="241"/>
      <c r="J378" s="152"/>
      <c r="K378" s="153">
        <v>3.642</v>
      </c>
      <c r="L378" s="152"/>
      <c r="M378" s="152"/>
      <c r="N378" s="152"/>
      <c r="O378" s="152"/>
      <c r="P378" s="152"/>
      <c r="Q378" s="152"/>
      <c r="R378" s="154"/>
      <c r="T378" s="155"/>
      <c r="U378" s="152"/>
      <c r="V378" s="152"/>
      <c r="W378" s="152"/>
      <c r="X378" s="152"/>
      <c r="Y378" s="152"/>
      <c r="Z378" s="152"/>
      <c r="AA378" s="156"/>
      <c r="AT378" s="157" t="s">
        <v>166</v>
      </c>
      <c r="AU378" s="157" t="s">
        <v>95</v>
      </c>
      <c r="AV378" s="157" t="s">
        <v>95</v>
      </c>
      <c r="AW378" s="157" t="s">
        <v>102</v>
      </c>
      <c r="AX378" s="157" t="s">
        <v>80</v>
      </c>
      <c r="AY378" s="157" t="s">
        <v>150</v>
      </c>
    </row>
    <row r="379" spans="2:51" s="6" customFormat="1" ht="18.75" customHeight="1">
      <c r="B379" s="165"/>
      <c r="C379" s="166"/>
      <c r="D379" s="166"/>
      <c r="E379" s="166"/>
      <c r="F379" s="242" t="s">
        <v>181</v>
      </c>
      <c r="G379" s="243"/>
      <c r="H379" s="243"/>
      <c r="I379" s="243"/>
      <c r="J379" s="166"/>
      <c r="K379" s="167">
        <v>6.397</v>
      </c>
      <c r="L379" s="166"/>
      <c r="M379" s="166"/>
      <c r="N379" s="166"/>
      <c r="O379" s="166"/>
      <c r="P379" s="166"/>
      <c r="Q379" s="166"/>
      <c r="R379" s="168"/>
      <c r="T379" s="169"/>
      <c r="U379" s="166"/>
      <c r="V379" s="166"/>
      <c r="W379" s="166"/>
      <c r="X379" s="166"/>
      <c r="Y379" s="166"/>
      <c r="Z379" s="166"/>
      <c r="AA379" s="170"/>
      <c r="AT379" s="171" t="s">
        <v>166</v>
      </c>
      <c r="AU379" s="171" t="s">
        <v>95</v>
      </c>
      <c r="AV379" s="171" t="s">
        <v>155</v>
      </c>
      <c r="AW379" s="171" t="s">
        <v>102</v>
      </c>
      <c r="AX379" s="171" t="s">
        <v>22</v>
      </c>
      <c r="AY379" s="171" t="s">
        <v>150</v>
      </c>
    </row>
    <row r="380" spans="2:65" s="6" customFormat="1" ht="27" customHeight="1">
      <c r="B380" s="23"/>
      <c r="C380" s="138" t="s">
        <v>372</v>
      </c>
      <c r="D380" s="138" t="s">
        <v>151</v>
      </c>
      <c r="E380" s="139" t="s">
        <v>373</v>
      </c>
      <c r="F380" s="229" t="s">
        <v>374</v>
      </c>
      <c r="G380" s="230"/>
      <c r="H380" s="230"/>
      <c r="I380" s="230"/>
      <c r="J380" s="140" t="s">
        <v>351</v>
      </c>
      <c r="K380" s="141">
        <v>6.293</v>
      </c>
      <c r="L380" s="231">
        <v>0</v>
      </c>
      <c r="M380" s="230"/>
      <c r="N380" s="232">
        <f>ROUND($L$380*$K$380,2)</f>
        <v>0</v>
      </c>
      <c r="O380" s="230"/>
      <c r="P380" s="230"/>
      <c r="Q380" s="230"/>
      <c r="R380" s="25"/>
      <c r="T380" s="142"/>
      <c r="U380" s="31" t="s">
        <v>45</v>
      </c>
      <c r="V380" s="24"/>
      <c r="W380" s="143">
        <f>$V$380*$K$380</f>
        <v>0</v>
      </c>
      <c r="X380" s="143">
        <v>0</v>
      </c>
      <c r="Y380" s="143">
        <f>$X$380*$K$380</f>
        <v>0</v>
      </c>
      <c r="Z380" s="143">
        <v>0</v>
      </c>
      <c r="AA380" s="144">
        <f>$Z$380*$K$380</f>
        <v>0</v>
      </c>
      <c r="AR380" s="6" t="s">
        <v>155</v>
      </c>
      <c r="AT380" s="6" t="s">
        <v>151</v>
      </c>
      <c r="AU380" s="6" t="s">
        <v>95</v>
      </c>
      <c r="AY380" s="6" t="s">
        <v>150</v>
      </c>
      <c r="BE380" s="87">
        <f>IF($U$380="základní",$N$380,0)</f>
        <v>0</v>
      </c>
      <c r="BF380" s="87">
        <f>IF($U$380="snížená",$N$380,0)</f>
        <v>0</v>
      </c>
      <c r="BG380" s="87">
        <f>IF($U$380="zákl. přenesená",$N$380,0)</f>
        <v>0</v>
      </c>
      <c r="BH380" s="87">
        <f>IF($U$380="sníž. přenesená",$N$380,0)</f>
        <v>0</v>
      </c>
      <c r="BI380" s="87">
        <f>IF($U$380="nulová",$N$380,0)</f>
        <v>0</v>
      </c>
      <c r="BJ380" s="6" t="s">
        <v>22</v>
      </c>
      <c r="BK380" s="87">
        <f>ROUND($L$380*$K$380,2)</f>
        <v>0</v>
      </c>
      <c r="BL380" s="6" t="s">
        <v>155</v>
      </c>
      <c r="BM380" s="6" t="s">
        <v>375</v>
      </c>
    </row>
    <row r="381" spans="2:65" s="6" customFormat="1" ht="27" customHeight="1">
      <c r="B381" s="23"/>
      <c r="C381" s="138" t="s">
        <v>376</v>
      </c>
      <c r="D381" s="138" t="s">
        <v>151</v>
      </c>
      <c r="E381" s="139" t="s">
        <v>377</v>
      </c>
      <c r="F381" s="229" t="s">
        <v>378</v>
      </c>
      <c r="G381" s="230"/>
      <c r="H381" s="230"/>
      <c r="I381" s="230"/>
      <c r="J381" s="140" t="s">
        <v>351</v>
      </c>
      <c r="K381" s="141">
        <v>6.397</v>
      </c>
      <c r="L381" s="231">
        <v>0</v>
      </c>
      <c r="M381" s="230"/>
      <c r="N381" s="232">
        <f>ROUND($L$381*$K$381,2)</f>
        <v>0</v>
      </c>
      <c r="O381" s="230"/>
      <c r="P381" s="230"/>
      <c r="Q381" s="230"/>
      <c r="R381" s="25"/>
      <c r="T381" s="142"/>
      <c r="U381" s="31" t="s">
        <v>45</v>
      </c>
      <c r="V381" s="24"/>
      <c r="W381" s="143">
        <f>$V$381*$K$381</f>
        <v>0</v>
      </c>
      <c r="X381" s="143">
        <v>0</v>
      </c>
      <c r="Y381" s="143">
        <f>$X$381*$K$381</f>
        <v>0</v>
      </c>
      <c r="Z381" s="143">
        <v>0</v>
      </c>
      <c r="AA381" s="144">
        <f>$Z$381*$K$381</f>
        <v>0</v>
      </c>
      <c r="AR381" s="6" t="s">
        <v>155</v>
      </c>
      <c r="AT381" s="6" t="s">
        <v>151</v>
      </c>
      <c r="AU381" s="6" t="s">
        <v>95</v>
      </c>
      <c r="AY381" s="6" t="s">
        <v>150</v>
      </c>
      <c r="BE381" s="87">
        <f>IF($U$381="základní",$N$381,0)</f>
        <v>0</v>
      </c>
      <c r="BF381" s="87">
        <f>IF($U$381="snížená",$N$381,0)</f>
        <v>0</v>
      </c>
      <c r="BG381" s="87">
        <f>IF($U$381="zákl. přenesená",$N$381,0)</f>
        <v>0</v>
      </c>
      <c r="BH381" s="87">
        <f>IF($U$381="sníž. přenesená",$N$381,0)</f>
        <v>0</v>
      </c>
      <c r="BI381" s="87">
        <f>IF($U$381="nulová",$N$381,0)</f>
        <v>0</v>
      </c>
      <c r="BJ381" s="6" t="s">
        <v>22</v>
      </c>
      <c r="BK381" s="87">
        <f>ROUND($L$381*$K$381,2)</f>
        <v>0</v>
      </c>
      <c r="BL381" s="6" t="s">
        <v>155</v>
      </c>
      <c r="BM381" s="6" t="s">
        <v>379</v>
      </c>
    </row>
    <row r="382" spans="2:65" s="6" customFormat="1" ht="15.75" customHeight="1">
      <c r="B382" s="23"/>
      <c r="C382" s="138" t="s">
        <v>380</v>
      </c>
      <c r="D382" s="138" t="s">
        <v>151</v>
      </c>
      <c r="E382" s="139" t="s">
        <v>381</v>
      </c>
      <c r="F382" s="229" t="s">
        <v>382</v>
      </c>
      <c r="G382" s="230"/>
      <c r="H382" s="230"/>
      <c r="I382" s="230"/>
      <c r="J382" s="140" t="s">
        <v>383</v>
      </c>
      <c r="K382" s="141">
        <v>0.496</v>
      </c>
      <c r="L382" s="231">
        <v>0</v>
      </c>
      <c r="M382" s="230"/>
      <c r="N382" s="232">
        <f>ROUND($L$382*$K$382,2)</f>
        <v>0</v>
      </c>
      <c r="O382" s="230"/>
      <c r="P382" s="230"/>
      <c r="Q382" s="230"/>
      <c r="R382" s="25"/>
      <c r="T382" s="142"/>
      <c r="U382" s="31" t="s">
        <v>45</v>
      </c>
      <c r="V382" s="24"/>
      <c r="W382" s="143">
        <f>$V$382*$K$382</f>
        <v>0</v>
      </c>
      <c r="X382" s="143">
        <v>1.05306</v>
      </c>
      <c r="Y382" s="143">
        <f>$X$382*$K$382</f>
        <v>0.5223177600000001</v>
      </c>
      <c r="Z382" s="143">
        <v>0</v>
      </c>
      <c r="AA382" s="144">
        <f>$Z$382*$K$382</f>
        <v>0</v>
      </c>
      <c r="AR382" s="6" t="s">
        <v>155</v>
      </c>
      <c r="AT382" s="6" t="s">
        <v>151</v>
      </c>
      <c r="AU382" s="6" t="s">
        <v>95</v>
      </c>
      <c r="AY382" s="6" t="s">
        <v>150</v>
      </c>
      <c r="BE382" s="87">
        <f>IF($U$382="základní",$N$382,0)</f>
        <v>0</v>
      </c>
      <c r="BF382" s="87">
        <f>IF($U$382="snížená",$N$382,0)</f>
        <v>0</v>
      </c>
      <c r="BG382" s="87">
        <f>IF($U$382="zákl. přenesená",$N$382,0)</f>
        <v>0</v>
      </c>
      <c r="BH382" s="87">
        <f>IF($U$382="sníž. přenesená",$N$382,0)</f>
        <v>0</v>
      </c>
      <c r="BI382" s="87">
        <f>IF($U$382="nulová",$N$382,0)</f>
        <v>0</v>
      </c>
      <c r="BJ382" s="6" t="s">
        <v>22</v>
      </c>
      <c r="BK382" s="87">
        <f>ROUND($L$382*$K$382,2)</f>
        <v>0</v>
      </c>
      <c r="BL382" s="6" t="s">
        <v>155</v>
      </c>
      <c r="BM382" s="6" t="s">
        <v>384</v>
      </c>
    </row>
    <row r="383" spans="2:51" s="6" customFormat="1" ht="18.75" customHeight="1">
      <c r="B383" s="145"/>
      <c r="C383" s="146"/>
      <c r="D383" s="146"/>
      <c r="E383" s="146"/>
      <c r="F383" s="238" t="s">
        <v>385</v>
      </c>
      <c r="G383" s="239"/>
      <c r="H383" s="239"/>
      <c r="I383" s="239"/>
      <c r="J383" s="146"/>
      <c r="K383" s="146"/>
      <c r="L383" s="146"/>
      <c r="M383" s="146"/>
      <c r="N383" s="146"/>
      <c r="O383" s="146"/>
      <c r="P383" s="146"/>
      <c r="Q383" s="146"/>
      <c r="R383" s="147"/>
      <c r="T383" s="148"/>
      <c r="U383" s="146"/>
      <c r="V383" s="146"/>
      <c r="W383" s="146"/>
      <c r="X383" s="146"/>
      <c r="Y383" s="146"/>
      <c r="Z383" s="146"/>
      <c r="AA383" s="149"/>
      <c r="AT383" s="150" t="s">
        <v>166</v>
      </c>
      <c r="AU383" s="150" t="s">
        <v>95</v>
      </c>
      <c r="AV383" s="150" t="s">
        <v>22</v>
      </c>
      <c r="AW383" s="150" t="s">
        <v>102</v>
      </c>
      <c r="AX383" s="150" t="s">
        <v>80</v>
      </c>
      <c r="AY383" s="150" t="s">
        <v>150</v>
      </c>
    </row>
    <row r="384" spans="2:51" s="6" customFormat="1" ht="18.75" customHeight="1">
      <c r="B384" s="151"/>
      <c r="C384" s="152"/>
      <c r="D384" s="152"/>
      <c r="E384" s="152"/>
      <c r="F384" s="240" t="s">
        <v>386</v>
      </c>
      <c r="G384" s="241"/>
      <c r="H384" s="241"/>
      <c r="I384" s="241"/>
      <c r="J384" s="152"/>
      <c r="K384" s="153">
        <v>0.276</v>
      </c>
      <c r="L384" s="152"/>
      <c r="M384" s="152"/>
      <c r="N384" s="152"/>
      <c r="O384" s="152"/>
      <c r="P384" s="152"/>
      <c r="Q384" s="152"/>
      <c r="R384" s="154"/>
      <c r="T384" s="155"/>
      <c r="U384" s="152"/>
      <c r="V384" s="152"/>
      <c r="W384" s="152"/>
      <c r="X384" s="152"/>
      <c r="Y384" s="152"/>
      <c r="Z384" s="152"/>
      <c r="AA384" s="156"/>
      <c r="AT384" s="157" t="s">
        <v>166</v>
      </c>
      <c r="AU384" s="157" t="s">
        <v>95</v>
      </c>
      <c r="AV384" s="157" t="s">
        <v>95</v>
      </c>
      <c r="AW384" s="157" t="s">
        <v>102</v>
      </c>
      <c r="AX384" s="157" t="s">
        <v>80</v>
      </c>
      <c r="AY384" s="157" t="s">
        <v>150</v>
      </c>
    </row>
    <row r="385" spans="2:51" s="6" customFormat="1" ht="18.75" customHeight="1">
      <c r="B385" s="145"/>
      <c r="C385" s="146"/>
      <c r="D385" s="146"/>
      <c r="E385" s="146"/>
      <c r="F385" s="238" t="s">
        <v>387</v>
      </c>
      <c r="G385" s="239"/>
      <c r="H385" s="239"/>
      <c r="I385" s="239"/>
      <c r="J385" s="146"/>
      <c r="K385" s="146"/>
      <c r="L385" s="146"/>
      <c r="M385" s="146"/>
      <c r="N385" s="146"/>
      <c r="O385" s="146"/>
      <c r="P385" s="146"/>
      <c r="Q385" s="146"/>
      <c r="R385" s="147"/>
      <c r="T385" s="148"/>
      <c r="U385" s="146"/>
      <c r="V385" s="146"/>
      <c r="W385" s="146"/>
      <c r="X385" s="146"/>
      <c r="Y385" s="146"/>
      <c r="Z385" s="146"/>
      <c r="AA385" s="149"/>
      <c r="AT385" s="150" t="s">
        <v>166</v>
      </c>
      <c r="AU385" s="150" t="s">
        <v>95</v>
      </c>
      <c r="AV385" s="150" t="s">
        <v>22</v>
      </c>
      <c r="AW385" s="150" t="s">
        <v>102</v>
      </c>
      <c r="AX385" s="150" t="s">
        <v>80</v>
      </c>
      <c r="AY385" s="150" t="s">
        <v>150</v>
      </c>
    </row>
    <row r="386" spans="2:51" s="6" customFormat="1" ht="18.75" customHeight="1">
      <c r="B386" s="151"/>
      <c r="C386" s="152"/>
      <c r="D386" s="152"/>
      <c r="E386" s="152"/>
      <c r="F386" s="240" t="s">
        <v>388</v>
      </c>
      <c r="G386" s="241"/>
      <c r="H386" s="241"/>
      <c r="I386" s="241"/>
      <c r="J386" s="152"/>
      <c r="K386" s="153">
        <v>0.22</v>
      </c>
      <c r="L386" s="152"/>
      <c r="M386" s="152"/>
      <c r="N386" s="152"/>
      <c r="O386" s="152"/>
      <c r="P386" s="152"/>
      <c r="Q386" s="152"/>
      <c r="R386" s="154"/>
      <c r="T386" s="155"/>
      <c r="U386" s="152"/>
      <c r="V386" s="152"/>
      <c r="W386" s="152"/>
      <c r="X386" s="152"/>
      <c r="Y386" s="152"/>
      <c r="Z386" s="152"/>
      <c r="AA386" s="156"/>
      <c r="AT386" s="157" t="s">
        <v>166</v>
      </c>
      <c r="AU386" s="157" t="s">
        <v>95</v>
      </c>
      <c r="AV386" s="157" t="s">
        <v>95</v>
      </c>
      <c r="AW386" s="157" t="s">
        <v>102</v>
      </c>
      <c r="AX386" s="157" t="s">
        <v>80</v>
      </c>
      <c r="AY386" s="157" t="s">
        <v>150</v>
      </c>
    </row>
    <row r="387" spans="2:51" s="6" customFormat="1" ht="18.75" customHeight="1">
      <c r="B387" s="165"/>
      <c r="C387" s="166"/>
      <c r="D387" s="166"/>
      <c r="E387" s="166"/>
      <c r="F387" s="242" t="s">
        <v>181</v>
      </c>
      <c r="G387" s="243"/>
      <c r="H387" s="243"/>
      <c r="I387" s="243"/>
      <c r="J387" s="166"/>
      <c r="K387" s="167">
        <v>0.496</v>
      </c>
      <c r="L387" s="166"/>
      <c r="M387" s="166"/>
      <c r="N387" s="166"/>
      <c r="O387" s="166"/>
      <c r="P387" s="166"/>
      <c r="Q387" s="166"/>
      <c r="R387" s="168"/>
      <c r="T387" s="169"/>
      <c r="U387" s="166"/>
      <c r="V387" s="166"/>
      <c r="W387" s="166"/>
      <c r="X387" s="166"/>
      <c r="Y387" s="166"/>
      <c r="Z387" s="166"/>
      <c r="AA387" s="170"/>
      <c r="AT387" s="171" t="s">
        <v>166</v>
      </c>
      <c r="AU387" s="171" t="s">
        <v>95</v>
      </c>
      <c r="AV387" s="171" t="s">
        <v>155</v>
      </c>
      <c r="AW387" s="171" t="s">
        <v>102</v>
      </c>
      <c r="AX387" s="171" t="s">
        <v>22</v>
      </c>
      <c r="AY387" s="171" t="s">
        <v>150</v>
      </c>
    </row>
    <row r="388" spans="2:65" s="6" customFormat="1" ht="27" customHeight="1">
      <c r="B388" s="23"/>
      <c r="C388" s="138" t="s">
        <v>389</v>
      </c>
      <c r="D388" s="138" t="s">
        <v>151</v>
      </c>
      <c r="E388" s="139" t="s">
        <v>390</v>
      </c>
      <c r="F388" s="229" t="s">
        <v>391</v>
      </c>
      <c r="G388" s="230"/>
      <c r="H388" s="230"/>
      <c r="I388" s="230"/>
      <c r="J388" s="140" t="s">
        <v>201</v>
      </c>
      <c r="K388" s="141">
        <v>145.8</v>
      </c>
      <c r="L388" s="231">
        <v>0</v>
      </c>
      <c r="M388" s="230"/>
      <c r="N388" s="232">
        <f>ROUND($L$388*$K$388,2)</f>
        <v>0</v>
      </c>
      <c r="O388" s="230"/>
      <c r="P388" s="230"/>
      <c r="Q388" s="230"/>
      <c r="R388" s="25"/>
      <c r="T388" s="142"/>
      <c r="U388" s="31" t="s">
        <v>45</v>
      </c>
      <c r="V388" s="24"/>
      <c r="W388" s="143">
        <f>$V$388*$K$388</f>
        <v>0</v>
      </c>
      <c r="X388" s="143">
        <v>6E-05</v>
      </c>
      <c r="Y388" s="143">
        <f>$X$388*$K$388</f>
        <v>0.008748</v>
      </c>
      <c r="Z388" s="143">
        <v>0</v>
      </c>
      <c r="AA388" s="144">
        <f>$Z$388*$K$388</f>
        <v>0</v>
      </c>
      <c r="AR388" s="6" t="s">
        <v>155</v>
      </c>
      <c r="AT388" s="6" t="s">
        <v>151</v>
      </c>
      <c r="AU388" s="6" t="s">
        <v>95</v>
      </c>
      <c r="AY388" s="6" t="s">
        <v>150</v>
      </c>
      <c r="BE388" s="87">
        <f>IF($U$388="základní",$N$388,0)</f>
        <v>0</v>
      </c>
      <c r="BF388" s="87">
        <f>IF($U$388="snížená",$N$388,0)</f>
        <v>0</v>
      </c>
      <c r="BG388" s="87">
        <f>IF($U$388="zákl. přenesená",$N$388,0)</f>
        <v>0</v>
      </c>
      <c r="BH388" s="87">
        <f>IF($U$388="sníž. přenesená",$N$388,0)</f>
        <v>0</v>
      </c>
      <c r="BI388" s="87">
        <f>IF($U$388="nulová",$N$388,0)</f>
        <v>0</v>
      </c>
      <c r="BJ388" s="6" t="s">
        <v>22</v>
      </c>
      <c r="BK388" s="87">
        <f>ROUND($L$388*$K$388,2)</f>
        <v>0</v>
      </c>
      <c r="BL388" s="6" t="s">
        <v>155</v>
      </c>
      <c r="BM388" s="6" t="s">
        <v>392</v>
      </c>
    </row>
    <row r="389" spans="2:51" s="6" customFormat="1" ht="18.75" customHeight="1">
      <c r="B389" s="151"/>
      <c r="C389" s="152"/>
      <c r="D389" s="152"/>
      <c r="E389" s="152"/>
      <c r="F389" s="240" t="s">
        <v>393</v>
      </c>
      <c r="G389" s="241"/>
      <c r="H389" s="241"/>
      <c r="I389" s="241"/>
      <c r="J389" s="152"/>
      <c r="K389" s="153">
        <v>82.88</v>
      </c>
      <c r="L389" s="152"/>
      <c r="M389" s="152"/>
      <c r="N389" s="152"/>
      <c r="O389" s="152"/>
      <c r="P389" s="152"/>
      <c r="Q389" s="152"/>
      <c r="R389" s="154"/>
      <c r="T389" s="155"/>
      <c r="U389" s="152"/>
      <c r="V389" s="152"/>
      <c r="W389" s="152"/>
      <c r="X389" s="152"/>
      <c r="Y389" s="152"/>
      <c r="Z389" s="152"/>
      <c r="AA389" s="156"/>
      <c r="AT389" s="157" t="s">
        <v>166</v>
      </c>
      <c r="AU389" s="157" t="s">
        <v>95</v>
      </c>
      <c r="AV389" s="157" t="s">
        <v>95</v>
      </c>
      <c r="AW389" s="157" t="s">
        <v>102</v>
      </c>
      <c r="AX389" s="157" t="s">
        <v>80</v>
      </c>
      <c r="AY389" s="157" t="s">
        <v>150</v>
      </c>
    </row>
    <row r="390" spans="2:51" s="6" customFormat="1" ht="18.75" customHeight="1">
      <c r="B390" s="151"/>
      <c r="C390" s="152"/>
      <c r="D390" s="152"/>
      <c r="E390" s="152"/>
      <c r="F390" s="240" t="s">
        <v>394</v>
      </c>
      <c r="G390" s="241"/>
      <c r="H390" s="241"/>
      <c r="I390" s="241"/>
      <c r="J390" s="152"/>
      <c r="K390" s="153">
        <v>62.92</v>
      </c>
      <c r="L390" s="152"/>
      <c r="M390" s="152"/>
      <c r="N390" s="152"/>
      <c r="O390" s="152"/>
      <c r="P390" s="152"/>
      <c r="Q390" s="152"/>
      <c r="R390" s="154"/>
      <c r="T390" s="155"/>
      <c r="U390" s="152"/>
      <c r="V390" s="152"/>
      <c r="W390" s="152"/>
      <c r="X390" s="152"/>
      <c r="Y390" s="152"/>
      <c r="Z390" s="152"/>
      <c r="AA390" s="156"/>
      <c r="AT390" s="157" t="s">
        <v>166</v>
      </c>
      <c r="AU390" s="157" t="s">
        <v>95</v>
      </c>
      <c r="AV390" s="157" t="s">
        <v>95</v>
      </c>
      <c r="AW390" s="157" t="s">
        <v>102</v>
      </c>
      <c r="AX390" s="157" t="s">
        <v>80</v>
      </c>
      <c r="AY390" s="157" t="s">
        <v>150</v>
      </c>
    </row>
    <row r="391" spans="2:51" s="6" customFormat="1" ht="18.75" customHeight="1">
      <c r="B391" s="165"/>
      <c r="C391" s="166"/>
      <c r="D391" s="166"/>
      <c r="E391" s="166"/>
      <c r="F391" s="242" t="s">
        <v>181</v>
      </c>
      <c r="G391" s="243"/>
      <c r="H391" s="243"/>
      <c r="I391" s="243"/>
      <c r="J391" s="166"/>
      <c r="K391" s="167">
        <v>145.8</v>
      </c>
      <c r="L391" s="166"/>
      <c r="M391" s="166"/>
      <c r="N391" s="166"/>
      <c r="O391" s="166"/>
      <c r="P391" s="166"/>
      <c r="Q391" s="166"/>
      <c r="R391" s="168"/>
      <c r="T391" s="169"/>
      <c r="U391" s="166"/>
      <c r="V391" s="166"/>
      <c r="W391" s="166"/>
      <c r="X391" s="166"/>
      <c r="Y391" s="166"/>
      <c r="Z391" s="166"/>
      <c r="AA391" s="170"/>
      <c r="AT391" s="171" t="s">
        <v>166</v>
      </c>
      <c r="AU391" s="171" t="s">
        <v>95</v>
      </c>
      <c r="AV391" s="171" t="s">
        <v>155</v>
      </c>
      <c r="AW391" s="171" t="s">
        <v>102</v>
      </c>
      <c r="AX391" s="171" t="s">
        <v>22</v>
      </c>
      <c r="AY391" s="171" t="s">
        <v>150</v>
      </c>
    </row>
    <row r="392" spans="2:65" s="6" customFormat="1" ht="27" customHeight="1">
      <c r="B392" s="23"/>
      <c r="C392" s="138" t="s">
        <v>8</v>
      </c>
      <c r="D392" s="138" t="s">
        <v>151</v>
      </c>
      <c r="E392" s="139" t="s">
        <v>395</v>
      </c>
      <c r="F392" s="229" t="s">
        <v>396</v>
      </c>
      <c r="G392" s="230"/>
      <c r="H392" s="230"/>
      <c r="I392" s="230"/>
      <c r="J392" s="140" t="s">
        <v>351</v>
      </c>
      <c r="K392" s="141">
        <v>7.997</v>
      </c>
      <c r="L392" s="231">
        <v>0</v>
      </c>
      <c r="M392" s="230"/>
      <c r="N392" s="232">
        <f>ROUND($L$392*$K$392,2)</f>
        <v>0</v>
      </c>
      <c r="O392" s="230"/>
      <c r="P392" s="230"/>
      <c r="Q392" s="230"/>
      <c r="R392" s="25"/>
      <c r="T392" s="142"/>
      <c r="U392" s="31" t="s">
        <v>45</v>
      </c>
      <c r="V392" s="24"/>
      <c r="W392" s="143">
        <f>$V$392*$K$392</f>
        <v>0</v>
      </c>
      <c r="X392" s="143">
        <v>1.98</v>
      </c>
      <c r="Y392" s="143">
        <f>$X$392*$K$392</f>
        <v>15.83406</v>
      </c>
      <c r="Z392" s="143">
        <v>0</v>
      </c>
      <c r="AA392" s="144">
        <f>$Z$392*$K$392</f>
        <v>0</v>
      </c>
      <c r="AR392" s="6" t="s">
        <v>155</v>
      </c>
      <c r="AT392" s="6" t="s">
        <v>151</v>
      </c>
      <c r="AU392" s="6" t="s">
        <v>95</v>
      </c>
      <c r="AY392" s="6" t="s">
        <v>150</v>
      </c>
      <c r="BE392" s="87">
        <f>IF($U$392="základní",$N$392,0)</f>
        <v>0</v>
      </c>
      <c r="BF392" s="87">
        <f>IF($U$392="snížená",$N$392,0)</f>
        <v>0</v>
      </c>
      <c r="BG392" s="87">
        <f>IF($U$392="zákl. přenesená",$N$392,0)</f>
        <v>0</v>
      </c>
      <c r="BH392" s="87">
        <f>IF($U$392="sníž. přenesená",$N$392,0)</f>
        <v>0</v>
      </c>
      <c r="BI392" s="87">
        <f>IF($U$392="nulová",$N$392,0)</f>
        <v>0</v>
      </c>
      <c r="BJ392" s="6" t="s">
        <v>22</v>
      </c>
      <c r="BK392" s="87">
        <f>ROUND($L$392*$K$392,2)</f>
        <v>0</v>
      </c>
      <c r="BL392" s="6" t="s">
        <v>155</v>
      </c>
      <c r="BM392" s="6" t="s">
        <v>397</v>
      </c>
    </row>
    <row r="393" spans="2:51" s="6" customFormat="1" ht="18.75" customHeight="1">
      <c r="B393" s="145"/>
      <c r="C393" s="146"/>
      <c r="D393" s="146"/>
      <c r="E393" s="146"/>
      <c r="F393" s="238" t="s">
        <v>398</v>
      </c>
      <c r="G393" s="239"/>
      <c r="H393" s="239"/>
      <c r="I393" s="239"/>
      <c r="J393" s="146"/>
      <c r="K393" s="146"/>
      <c r="L393" s="146"/>
      <c r="M393" s="146"/>
      <c r="N393" s="146"/>
      <c r="O393" s="146"/>
      <c r="P393" s="146"/>
      <c r="Q393" s="146"/>
      <c r="R393" s="147"/>
      <c r="T393" s="148"/>
      <c r="U393" s="146"/>
      <c r="V393" s="146"/>
      <c r="W393" s="146"/>
      <c r="X393" s="146"/>
      <c r="Y393" s="146"/>
      <c r="Z393" s="146"/>
      <c r="AA393" s="149"/>
      <c r="AT393" s="150" t="s">
        <v>166</v>
      </c>
      <c r="AU393" s="150" t="s">
        <v>95</v>
      </c>
      <c r="AV393" s="150" t="s">
        <v>22</v>
      </c>
      <c r="AW393" s="150" t="s">
        <v>102</v>
      </c>
      <c r="AX393" s="150" t="s">
        <v>80</v>
      </c>
      <c r="AY393" s="150" t="s">
        <v>150</v>
      </c>
    </row>
    <row r="394" spans="2:51" s="6" customFormat="1" ht="18.75" customHeight="1">
      <c r="B394" s="145"/>
      <c r="C394" s="146"/>
      <c r="D394" s="146"/>
      <c r="E394" s="146"/>
      <c r="F394" s="238" t="s">
        <v>365</v>
      </c>
      <c r="G394" s="239"/>
      <c r="H394" s="239"/>
      <c r="I394" s="239"/>
      <c r="J394" s="146"/>
      <c r="K394" s="146"/>
      <c r="L394" s="146"/>
      <c r="M394" s="146"/>
      <c r="N394" s="146"/>
      <c r="O394" s="146"/>
      <c r="P394" s="146"/>
      <c r="Q394" s="146"/>
      <c r="R394" s="147"/>
      <c r="T394" s="148"/>
      <c r="U394" s="146"/>
      <c r="V394" s="146"/>
      <c r="W394" s="146"/>
      <c r="X394" s="146"/>
      <c r="Y394" s="146"/>
      <c r="Z394" s="146"/>
      <c r="AA394" s="149"/>
      <c r="AT394" s="150" t="s">
        <v>166</v>
      </c>
      <c r="AU394" s="150" t="s">
        <v>95</v>
      </c>
      <c r="AV394" s="150" t="s">
        <v>22</v>
      </c>
      <c r="AW394" s="150" t="s">
        <v>102</v>
      </c>
      <c r="AX394" s="150" t="s">
        <v>80</v>
      </c>
      <c r="AY394" s="150" t="s">
        <v>150</v>
      </c>
    </row>
    <row r="395" spans="2:51" s="6" customFormat="1" ht="18.75" customHeight="1">
      <c r="B395" s="151"/>
      <c r="C395" s="152"/>
      <c r="D395" s="152"/>
      <c r="E395" s="152"/>
      <c r="F395" s="240" t="s">
        <v>399</v>
      </c>
      <c r="G395" s="241"/>
      <c r="H395" s="241"/>
      <c r="I395" s="241"/>
      <c r="J395" s="152"/>
      <c r="K395" s="153">
        <v>1.019</v>
      </c>
      <c r="L395" s="152"/>
      <c r="M395" s="152"/>
      <c r="N395" s="152"/>
      <c r="O395" s="152"/>
      <c r="P395" s="152"/>
      <c r="Q395" s="152"/>
      <c r="R395" s="154"/>
      <c r="T395" s="155"/>
      <c r="U395" s="152"/>
      <c r="V395" s="152"/>
      <c r="W395" s="152"/>
      <c r="X395" s="152"/>
      <c r="Y395" s="152"/>
      <c r="Z395" s="152"/>
      <c r="AA395" s="156"/>
      <c r="AT395" s="157" t="s">
        <v>166</v>
      </c>
      <c r="AU395" s="157" t="s">
        <v>95</v>
      </c>
      <c r="AV395" s="157" t="s">
        <v>95</v>
      </c>
      <c r="AW395" s="157" t="s">
        <v>102</v>
      </c>
      <c r="AX395" s="157" t="s">
        <v>80</v>
      </c>
      <c r="AY395" s="157" t="s">
        <v>150</v>
      </c>
    </row>
    <row r="396" spans="2:51" s="6" customFormat="1" ht="18.75" customHeight="1">
      <c r="B396" s="151"/>
      <c r="C396" s="152"/>
      <c r="D396" s="152"/>
      <c r="E396" s="152"/>
      <c r="F396" s="240" t="s">
        <v>400</v>
      </c>
      <c r="G396" s="241"/>
      <c r="H396" s="241"/>
      <c r="I396" s="241"/>
      <c r="J396" s="152"/>
      <c r="K396" s="153">
        <v>0.744</v>
      </c>
      <c r="L396" s="152"/>
      <c r="M396" s="152"/>
      <c r="N396" s="152"/>
      <c r="O396" s="152"/>
      <c r="P396" s="152"/>
      <c r="Q396" s="152"/>
      <c r="R396" s="154"/>
      <c r="T396" s="155"/>
      <c r="U396" s="152"/>
      <c r="V396" s="152"/>
      <c r="W396" s="152"/>
      <c r="X396" s="152"/>
      <c r="Y396" s="152"/>
      <c r="Z396" s="152"/>
      <c r="AA396" s="156"/>
      <c r="AT396" s="157" t="s">
        <v>166</v>
      </c>
      <c r="AU396" s="157" t="s">
        <v>95</v>
      </c>
      <c r="AV396" s="157" t="s">
        <v>95</v>
      </c>
      <c r="AW396" s="157" t="s">
        <v>102</v>
      </c>
      <c r="AX396" s="157" t="s">
        <v>80</v>
      </c>
      <c r="AY396" s="157" t="s">
        <v>150</v>
      </c>
    </row>
    <row r="397" spans="2:51" s="6" customFormat="1" ht="18.75" customHeight="1">
      <c r="B397" s="151"/>
      <c r="C397" s="152"/>
      <c r="D397" s="152"/>
      <c r="E397" s="152"/>
      <c r="F397" s="240" t="s">
        <v>401</v>
      </c>
      <c r="G397" s="241"/>
      <c r="H397" s="241"/>
      <c r="I397" s="241"/>
      <c r="J397" s="152"/>
      <c r="K397" s="153">
        <v>1.499</v>
      </c>
      <c r="L397" s="152"/>
      <c r="M397" s="152"/>
      <c r="N397" s="152"/>
      <c r="O397" s="152"/>
      <c r="P397" s="152"/>
      <c r="Q397" s="152"/>
      <c r="R397" s="154"/>
      <c r="T397" s="155"/>
      <c r="U397" s="152"/>
      <c r="V397" s="152"/>
      <c r="W397" s="152"/>
      <c r="X397" s="152"/>
      <c r="Y397" s="152"/>
      <c r="Z397" s="152"/>
      <c r="AA397" s="156"/>
      <c r="AT397" s="157" t="s">
        <v>166</v>
      </c>
      <c r="AU397" s="157" t="s">
        <v>95</v>
      </c>
      <c r="AV397" s="157" t="s">
        <v>95</v>
      </c>
      <c r="AW397" s="157" t="s">
        <v>102</v>
      </c>
      <c r="AX397" s="157" t="s">
        <v>80</v>
      </c>
      <c r="AY397" s="157" t="s">
        <v>150</v>
      </c>
    </row>
    <row r="398" spans="2:51" s="6" customFormat="1" ht="18.75" customHeight="1">
      <c r="B398" s="151"/>
      <c r="C398" s="152"/>
      <c r="D398" s="152"/>
      <c r="E398" s="152"/>
      <c r="F398" s="240" t="s">
        <v>402</v>
      </c>
      <c r="G398" s="241"/>
      <c r="H398" s="241"/>
      <c r="I398" s="241"/>
      <c r="J398" s="152"/>
      <c r="K398" s="153">
        <v>0.182</v>
      </c>
      <c r="L398" s="152"/>
      <c r="M398" s="152"/>
      <c r="N398" s="152"/>
      <c r="O398" s="152"/>
      <c r="P398" s="152"/>
      <c r="Q398" s="152"/>
      <c r="R398" s="154"/>
      <c r="T398" s="155"/>
      <c r="U398" s="152"/>
      <c r="V398" s="152"/>
      <c r="W398" s="152"/>
      <c r="X398" s="152"/>
      <c r="Y398" s="152"/>
      <c r="Z398" s="152"/>
      <c r="AA398" s="156"/>
      <c r="AT398" s="157" t="s">
        <v>166</v>
      </c>
      <c r="AU398" s="157" t="s">
        <v>95</v>
      </c>
      <c r="AV398" s="157" t="s">
        <v>95</v>
      </c>
      <c r="AW398" s="157" t="s">
        <v>102</v>
      </c>
      <c r="AX398" s="157" t="s">
        <v>80</v>
      </c>
      <c r="AY398" s="157" t="s">
        <v>150</v>
      </c>
    </row>
    <row r="399" spans="2:51" s="6" customFormat="1" ht="18.75" customHeight="1">
      <c r="B399" s="145"/>
      <c r="C399" s="146"/>
      <c r="D399" s="146"/>
      <c r="E399" s="146"/>
      <c r="F399" s="238" t="s">
        <v>370</v>
      </c>
      <c r="G399" s="239"/>
      <c r="H399" s="239"/>
      <c r="I399" s="239"/>
      <c r="J399" s="146"/>
      <c r="K399" s="146"/>
      <c r="L399" s="146"/>
      <c r="M399" s="146"/>
      <c r="N399" s="146"/>
      <c r="O399" s="146"/>
      <c r="P399" s="146"/>
      <c r="Q399" s="146"/>
      <c r="R399" s="147"/>
      <c r="T399" s="148"/>
      <c r="U399" s="146"/>
      <c r="V399" s="146"/>
      <c r="W399" s="146"/>
      <c r="X399" s="146"/>
      <c r="Y399" s="146"/>
      <c r="Z399" s="146"/>
      <c r="AA399" s="149"/>
      <c r="AT399" s="150" t="s">
        <v>166</v>
      </c>
      <c r="AU399" s="150" t="s">
        <v>95</v>
      </c>
      <c r="AV399" s="150" t="s">
        <v>22</v>
      </c>
      <c r="AW399" s="150" t="s">
        <v>102</v>
      </c>
      <c r="AX399" s="150" t="s">
        <v>80</v>
      </c>
      <c r="AY399" s="150" t="s">
        <v>150</v>
      </c>
    </row>
    <row r="400" spans="2:51" s="6" customFormat="1" ht="18.75" customHeight="1">
      <c r="B400" s="151"/>
      <c r="C400" s="152"/>
      <c r="D400" s="152"/>
      <c r="E400" s="152"/>
      <c r="F400" s="240" t="s">
        <v>403</v>
      </c>
      <c r="G400" s="241"/>
      <c r="H400" s="241"/>
      <c r="I400" s="241"/>
      <c r="J400" s="152"/>
      <c r="K400" s="153">
        <v>4.553</v>
      </c>
      <c r="L400" s="152"/>
      <c r="M400" s="152"/>
      <c r="N400" s="152"/>
      <c r="O400" s="152"/>
      <c r="P400" s="152"/>
      <c r="Q400" s="152"/>
      <c r="R400" s="154"/>
      <c r="T400" s="155"/>
      <c r="U400" s="152"/>
      <c r="V400" s="152"/>
      <c r="W400" s="152"/>
      <c r="X400" s="152"/>
      <c r="Y400" s="152"/>
      <c r="Z400" s="152"/>
      <c r="AA400" s="156"/>
      <c r="AT400" s="157" t="s">
        <v>166</v>
      </c>
      <c r="AU400" s="157" t="s">
        <v>95</v>
      </c>
      <c r="AV400" s="157" t="s">
        <v>95</v>
      </c>
      <c r="AW400" s="157" t="s">
        <v>102</v>
      </c>
      <c r="AX400" s="157" t="s">
        <v>80</v>
      </c>
      <c r="AY400" s="157" t="s">
        <v>150</v>
      </c>
    </row>
    <row r="401" spans="2:51" s="6" customFormat="1" ht="18.75" customHeight="1">
      <c r="B401" s="165"/>
      <c r="C401" s="166"/>
      <c r="D401" s="166"/>
      <c r="E401" s="166"/>
      <c r="F401" s="242" t="s">
        <v>181</v>
      </c>
      <c r="G401" s="243"/>
      <c r="H401" s="243"/>
      <c r="I401" s="243"/>
      <c r="J401" s="166"/>
      <c r="K401" s="167">
        <v>7.997</v>
      </c>
      <c r="L401" s="166"/>
      <c r="M401" s="166"/>
      <c r="N401" s="166"/>
      <c r="O401" s="166"/>
      <c r="P401" s="166"/>
      <c r="Q401" s="166"/>
      <c r="R401" s="168"/>
      <c r="T401" s="169"/>
      <c r="U401" s="166"/>
      <c r="V401" s="166"/>
      <c r="W401" s="166"/>
      <c r="X401" s="166"/>
      <c r="Y401" s="166"/>
      <c r="Z401" s="166"/>
      <c r="AA401" s="170"/>
      <c r="AT401" s="171" t="s">
        <v>166</v>
      </c>
      <c r="AU401" s="171" t="s">
        <v>95</v>
      </c>
      <c r="AV401" s="171" t="s">
        <v>155</v>
      </c>
      <c r="AW401" s="171" t="s">
        <v>102</v>
      </c>
      <c r="AX401" s="171" t="s">
        <v>22</v>
      </c>
      <c r="AY401" s="171" t="s">
        <v>150</v>
      </c>
    </row>
    <row r="402" spans="2:65" s="6" customFormat="1" ht="27" customHeight="1">
      <c r="B402" s="23"/>
      <c r="C402" s="138" t="s">
        <v>404</v>
      </c>
      <c r="D402" s="138" t="s">
        <v>151</v>
      </c>
      <c r="E402" s="139" t="s">
        <v>405</v>
      </c>
      <c r="F402" s="229" t="s">
        <v>406</v>
      </c>
      <c r="G402" s="230"/>
      <c r="H402" s="230"/>
      <c r="I402" s="230"/>
      <c r="J402" s="140" t="s">
        <v>154</v>
      </c>
      <c r="K402" s="141">
        <v>16</v>
      </c>
      <c r="L402" s="231">
        <v>0</v>
      </c>
      <c r="M402" s="230"/>
      <c r="N402" s="232">
        <f>ROUND($L$402*$K$402,2)</f>
        <v>0</v>
      </c>
      <c r="O402" s="230"/>
      <c r="P402" s="230"/>
      <c r="Q402" s="230"/>
      <c r="R402" s="25"/>
      <c r="T402" s="142"/>
      <c r="U402" s="31" t="s">
        <v>45</v>
      </c>
      <c r="V402" s="24"/>
      <c r="W402" s="143">
        <f>$V$402*$K$402</f>
        <v>0</v>
      </c>
      <c r="X402" s="143">
        <v>0.01698</v>
      </c>
      <c r="Y402" s="143">
        <f>$X$402*$K$402</f>
        <v>0.27168</v>
      </c>
      <c r="Z402" s="143">
        <v>0</v>
      </c>
      <c r="AA402" s="144">
        <f>$Z$402*$K$402</f>
        <v>0</v>
      </c>
      <c r="AR402" s="6" t="s">
        <v>155</v>
      </c>
      <c r="AT402" s="6" t="s">
        <v>151</v>
      </c>
      <c r="AU402" s="6" t="s">
        <v>95</v>
      </c>
      <c r="AY402" s="6" t="s">
        <v>150</v>
      </c>
      <c r="BE402" s="87">
        <f>IF($U$402="základní",$N$402,0)</f>
        <v>0</v>
      </c>
      <c r="BF402" s="87">
        <f>IF($U$402="snížená",$N$402,0)</f>
        <v>0</v>
      </c>
      <c r="BG402" s="87">
        <f>IF($U$402="zákl. přenesená",$N$402,0)</f>
        <v>0</v>
      </c>
      <c r="BH402" s="87">
        <f>IF($U$402="sníž. přenesená",$N$402,0)</f>
        <v>0</v>
      </c>
      <c r="BI402" s="87">
        <f>IF($U$402="nulová",$N$402,0)</f>
        <v>0</v>
      </c>
      <c r="BJ402" s="6" t="s">
        <v>22</v>
      </c>
      <c r="BK402" s="87">
        <f>ROUND($L$402*$K$402,2)</f>
        <v>0</v>
      </c>
      <c r="BL402" s="6" t="s">
        <v>155</v>
      </c>
      <c r="BM402" s="6" t="s">
        <v>407</v>
      </c>
    </row>
    <row r="403" spans="2:51" s="6" customFormat="1" ht="18.75" customHeight="1">
      <c r="B403" s="151"/>
      <c r="C403" s="152"/>
      <c r="D403" s="152"/>
      <c r="E403" s="152"/>
      <c r="F403" s="240" t="s">
        <v>408</v>
      </c>
      <c r="G403" s="241"/>
      <c r="H403" s="241"/>
      <c r="I403" s="241"/>
      <c r="J403" s="152"/>
      <c r="K403" s="153">
        <v>8</v>
      </c>
      <c r="L403" s="152"/>
      <c r="M403" s="152"/>
      <c r="N403" s="152"/>
      <c r="O403" s="152"/>
      <c r="P403" s="152"/>
      <c r="Q403" s="152"/>
      <c r="R403" s="154"/>
      <c r="T403" s="155"/>
      <c r="U403" s="152"/>
      <c r="V403" s="152"/>
      <c r="W403" s="152"/>
      <c r="X403" s="152"/>
      <c r="Y403" s="152"/>
      <c r="Z403" s="152"/>
      <c r="AA403" s="156"/>
      <c r="AT403" s="157" t="s">
        <v>166</v>
      </c>
      <c r="AU403" s="157" t="s">
        <v>95</v>
      </c>
      <c r="AV403" s="157" t="s">
        <v>95</v>
      </c>
      <c r="AW403" s="157" t="s">
        <v>102</v>
      </c>
      <c r="AX403" s="157" t="s">
        <v>80</v>
      </c>
      <c r="AY403" s="157" t="s">
        <v>150</v>
      </c>
    </row>
    <row r="404" spans="2:51" s="6" customFormat="1" ht="18.75" customHeight="1">
      <c r="B404" s="151"/>
      <c r="C404" s="152"/>
      <c r="D404" s="152"/>
      <c r="E404" s="152"/>
      <c r="F404" s="240" t="s">
        <v>409</v>
      </c>
      <c r="G404" s="241"/>
      <c r="H404" s="241"/>
      <c r="I404" s="241"/>
      <c r="J404" s="152"/>
      <c r="K404" s="153">
        <v>8</v>
      </c>
      <c r="L404" s="152"/>
      <c r="M404" s="152"/>
      <c r="N404" s="152"/>
      <c r="O404" s="152"/>
      <c r="P404" s="152"/>
      <c r="Q404" s="152"/>
      <c r="R404" s="154"/>
      <c r="T404" s="155"/>
      <c r="U404" s="152"/>
      <c r="V404" s="152"/>
      <c r="W404" s="152"/>
      <c r="X404" s="152"/>
      <c r="Y404" s="152"/>
      <c r="Z404" s="152"/>
      <c r="AA404" s="156"/>
      <c r="AT404" s="157" t="s">
        <v>166</v>
      </c>
      <c r="AU404" s="157" t="s">
        <v>95</v>
      </c>
      <c r="AV404" s="157" t="s">
        <v>95</v>
      </c>
      <c r="AW404" s="157" t="s">
        <v>102</v>
      </c>
      <c r="AX404" s="157" t="s">
        <v>80</v>
      </c>
      <c r="AY404" s="157" t="s">
        <v>150</v>
      </c>
    </row>
    <row r="405" spans="2:51" s="6" customFormat="1" ht="18.75" customHeight="1">
      <c r="B405" s="165"/>
      <c r="C405" s="166"/>
      <c r="D405" s="166"/>
      <c r="E405" s="166"/>
      <c r="F405" s="242" t="s">
        <v>181</v>
      </c>
      <c r="G405" s="243"/>
      <c r="H405" s="243"/>
      <c r="I405" s="243"/>
      <c r="J405" s="166"/>
      <c r="K405" s="167">
        <v>16</v>
      </c>
      <c r="L405" s="166"/>
      <c r="M405" s="166"/>
      <c r="N405" s="166"/>
      <c r="O405" s="166"/>
      <c r="P405" s="166"/>
      <c r="Q405" s="166"/>
      <c r="R405" s="168"/>
      <c r="T405" s="169"/>
      <c r="U405" s="166"/>
      <c r="V405" s="166"/>
      <c r="W405" s="166"/>
      <c r="X405" s="166"/>
      <c r="Y405" s="166"/>
      <c r="Z405" s="166"/>
      <c r="AA405" s="170"/>
      <c r="AT405" s="171" t="s">
        <v>166</v>
      </c>
      <c r="AU405" s="171" t="s">
        <v>95</v>
      </c>
      <c r="AV405" s="171" t="s">
        <v>155</v>
      </c>
      <c r="AW405" s="171" t="s">
        <v>102</v>
      </c>
      <c r="AX405" s="171" t="s">
        <v>22</v>
      </c>
      <c r="AY405" s="171" t="s">
        <v>150</v>
      </c>
    </row>
    <row r="406" spans="2:65" s="6" customFormat="1" ht="27" customHeight="1">
      <c r="B406" s="23"/>
      <c r="C406" s="138" t="s">
        <v>410</v>
      </c>
      <c r="D406" s="138" t="s">
        <v>151</v>
      </c>
      <c r="E406" s="139" t="s">
        <v>411</v>
      </c>
      <c r="F406" s="229" t="s">
        <v>412</v>
      </c>
      <c r="G406" s="230"/>
      <c r="H406" s="230"/>
      <c r="I406" s="230"/>
      <c r="J406" s="140" t="s">
        <v>154</v>
      </c>
      <c r="K406" s="141">
        <v>6</v>
      </c>
      <c r="L406" s="231">
        <v>0</v>
      </c>
      <c r="M406" s="230"/>
      <c r="N406" s="232">
        <f>ROUND($L$406*$K$406,2)</f>
        <v>0</v>
      </c>
      <c r="O406" s="230"/>
      <c r="P406" s="230"/>
      <c r="Q406" s="230"/>
      <c r="R406" s="25"/>
      <c r="T406" s="142"/>
      <c r="U406" s="31" t="s">
        <v>45</v>
      </c>
      <c r="V406" s="24"/>
      <c r="W406" s="143">
        <f>$V$406*$K$406</f>
        <v>0</v>
      </c>
      <c r="X406" s="143">
        <v>0.04684</v>
      </c>
      <c r="Y406" s="143">
        <f>$X$406*$K$406</f>
        <v>0.28104</v>
      </c>
      <c r="Z406" s="143">
        <v>0</v>
      </c>
      <c r="AA406" s="144">
        <f>$Z$406*$K$406</f>
        <v>0</v>
      </c>
      <c r="AR406" s="6" t="s">
        <v>155</v>
      </c>
      <c r="AT406" s="6" t="s">
        <v>151</v>
      </c>
      <c r="AU406" s="6" t="s">
        <v>95</v>
      </c>
      <c r="AY406" s="6" t="s">
        <v>150</v>
      </c>
      <c r="BE406" s="87">
        <f>IF($U$406="základní",$N$406,0)</f>
        <v>0</v>
      </c>
      <c r="BF406" s="87">
        <f>IF($U$406="snížená",$N$406,0)</f>
        <v>0</v>
      </c>
      <c r="BG406" s="87">
        <f>IF($U$406="zákl. přenesená",$N$406,0)</f>
        <v>0</v>
      </c>
      <c r="BH406" s="87">
        <f>IF($U$406="sníž. přenesená",$N$406,0)</f>
        <v>0</v>
      </c>
      <c r="BI406" s="87">
        <f>IF($U$406="nulová",$N$406,0)</f>
        <v>0</v>
      </c>
      <c r="BJ406" s="6" t="s">
        <v>22</v>
      </c>
      <c r="BK406" s="87">
        <f>ROUND($L$406*$K$406,2)</f>
        <v>0</v>
      </c>
      <c r="BL406" s="6" t="s">
        <v>155</v>
      </c>
      <c r="BM406" s="6" t="s">
        <v>413</v>
      </c>
    </row>
    <row r="407" spans="2:51" s="6" customFormat="1" ht="18.75" customHeight="1">
      <c r="B407" s="151"/>
      <c r="C407" s="152"/>
      <c r="D407" s="152"/>
      <c r="E407" s="152"/>
      <c r="F407" s="240" t="s">
        <v>414</v>
      </c>
      <c r="G407" s="241"/>
      <c r="H407" s="241"/>
      <c r="I407" s="241"/>
      <c r="J407" s="152"/>
      <c r="K407" s="153">
        <v>3</v>
      </c>
      <c r="L407" s="152"/>
      <c r="M407" s="152"/>
      <c r="N407" s="152"/>
      <c r="O407" s="152"/>
      <c r="P407" s="152"/>
      <c r="Q407" s="152"/>
      <c r="R407" s="154"/>
      <c r="T407" s="155"/>
      <c r="U407" s="152"/>
      <c r="V407" s="152"/>
      <c r="W407" s="152"/>
      <c r="X407" s="152"/>
      <c r="Y407" s="152"/>
      <c r="Z407" s="152"/>
      <c r="AA407" s="156"/>
      <c r="AT407" s="157" t="s">
        <v>166</v>
      </c>
      <c r="AU407" s="157" t="s">
        <v>95</v>
      </c>
      <c r="AV407" s="157" t="s">
        <v>95</v>
      </c>
      <c r="AW407" s="157" t="s">
        <v>102</v>
      </c>
      <c r="AX407" s="157" t="s">
        <v>80</v>
      </c>
      <c r="AY407" s="157" t="s">
        <v>150</v>
      </c>
    </row>
    <row r="408" spans="2:51" s="6" customFormat="1" ht="18.75" customHeight="1">
      <c r="B408" s="151"/>
      <c r="C408" s="152"/>
      <c r="D408" s="152"/>
      <c r="E408" s="152"/>
      <c r="F408" s="240" t="s">
        <v>415</v>
      </c>
      <c r="G408" s="241"/>
      <c r="H408" s="241"/>
      <c r="I408" s="241"/>
      <c r="J408" s="152"/>
      <c r="K408" s="153">
        <v>3</v>
      </c>
      <c r="L408" s="152"/>
      <c r="M408" s="152"/>
      <c r="N408" s="152"/>
      <c r="O408" s="152"/>
      <c r="P408" s="152"/>
      <c r="Q408" s="152"/>
      <c r="R408" s="154"/>
      <c r="T408" s="155"/>
      <c r="U408" s="152"/>
      <c r="V408" s="152"/>
      <c r="W408" s="152"/>
      <c r="X408" s="152"/>
      <c r="Y408" s="152"/>
      <c r="Z408" s="152"/>
      <c r="AA408" s="156"/>
      <c r="AT408" s="157" t="s">
        <v>166</v>
      </c>
      <c r="AU408" s="157" t="s">
        <v>95</v>
      </c>
      <c r="AV408" s="157" t="s">
        <v>95</v>
      </c>
      <c r="AW408" s="157" t="s">
        <v>102</v>
      </c>
      <c r="AX408" s="157" t="s">
        <v>80</v>
      </c>
      <c r="AY408" s="157" t="s">
        <v>150</v>
      </c>
    </row>
    <row r="409" spans="2:51" s="6" customFormat="1" ht="18.75" customHeight="1">
      <c r="B409" s="165"/>
      <c r="C409" s="166"/>
      <c r="D409" s="166"/>
      <c r="E409" s="166"/>
      <c r="F409" s="242" t="s">
        <v>181</v>
      </c>
      <c r="G409" s="243"/>
      <c r="H409" s="243"/>
      <c r="I409" s="243"/>
      <c r="J409" s="166"/>
      <c r="K409" s="167">
        <v>6</v>
      </c>
      <c r="L409" s="166"/>
      <c r="M409" s="166"/>
      <c r="N409" s="166"/>
      <c r="O409" s="166"/>
      <c r="P409" s="166"/>
      <c r="Q409" s="166"/>
      <c r="R409" s="168"/>
      <c r="T409" s="169"/>
      <c r="U409" s="166"/>
      <c r="V409" s="166"/>
      <c r="W409" s="166"/>
      <c r="X409" s="166"/>
      <c r="Y409" s="166"/>
      <c r="Z409" s="166"/>
      <c r="AA409" s="170"/>
      <c r="AT409" s="171" t="s">
        <v>166</v>
      </c>
      <c r="AU409" s="171" t="s">
        <v>95</v>
      </c>
      <c r="AV409" s="171" t="s">
        <v>155</v>
      </c>
      <c r="AW409" s="171" t="s">
        <v>102</v>
      </c>
      <c r="AX409" s="171" t="s">
        <v>22</v>
      </c>
      <c r="AY409" s="171" t="s">
        <v>150</v>
      </c>
    </row>
    <row r="410" spans="2:65" s="6" customFormat="1" ht="15.75" customHeight="1">
      <c r="B410" s="23"/>
      <c r="C410" s="172" t="s">
        <v>416</v>
      </c>
      <c r="D410" s="172" t="s">
        <v>417</v>
      </c>
      <c r="E410" s="173" t="s">
        <v>418</v>
      </c>
      <c r="F410" s="234" t="s">
        <v>419</v>
      </c>
      <c r="G410" s="235"/>
      <c r="H410" s="235"/>
      <c r="I410" s="235"/>
      <c r="J410" s="174" t="s">
        <v>154</v>
      </c>
      <c r="K410" s="175">
        <v>6</v>
      </c>
      <c r="L410" s="236">
        <v>0</v>
      </c>
      <c r="M410" s="235"/>
      <c r="N410" s="237">
        <f>ROUND($L$410*$K$410,2)</f>
        <v>0</v>
      </c>
      <c r="O410" s="230"/>
      <c r="P410" s="230"/>
      <c r="Q410" s="230"/>
      <c r="R410" s="25"/>
      <c r="T410" s="142"/>
      <c r="U410" s="31" t="s">
        <v>45</v>
      </c>
      <c r="V410" s="24"/>
      <c r="W410" s="143">
        <f>$V$410*$K$410</f>
        <v>0</v>
      </c>
      <c r="X410" s="143">
        <v>0.01029</v>
      </c>
      <c r="Y410" s="143">
        <f>$X$410*$K$410</f>
        <v>0.06174</v>
      </c>
      <c r="Z410" s="143">
        <v>0</v>
      </c>
      <c r="AA410" s="144">
        <f>$Z$410*$K$410</f>
        <v>0</v>
      </c>
      <c r="AR410" s="6" t="s">
        <v>211</v>
      </c>
      <c r="AT410" s="6" t="s">
        <v>417</v>
      </c>
      <c r="AU410" s="6" t="s">
        <v>95</v>
      </c>
      <c r="AY410" s="6" t="s">
        <v>150</v>
      </c>
      <c r="BE410" s="87">
        <f>IF($U$410="základní",$N$410,0)</f>
        <v>0</v>
      </c>
      <c r="BF410" s="87">
        <f>IF($U$410="snížená",$N$410,0)</f>
        <v>0</v>
      </c>
      <c r="BG410" s="87">
        <f>IF($U$410="zákl. přenesená",$N$410,0)</f>
        <v>0</v>
      </c>
      <c r="BH410" s="87">
        <f>IF($U$410="sníž. přenesená",$N$410,0)</f>
        <v>0</v>
      </c>
      <c r="BI410" s="87">
        <f>IF($U$410="nulová",$N$410,0)</f>
        <v>0</v>
      </c>
      <c r="BJ410" s="6" t="s">
        <v>22</v>
      </c>
      <c r="BK410" s="87">
        <f>ROUND($L$410*$K$410,2)</f>
        <v>0</v>
      </c>
      <c r="BL410" s="6" t="s">
        <v>155</v>
      </c>
      <c r="BM410" s="6" t="s">
        <v>420</v>
      </c>
    </row>
    <row r="411" spans="2:65" s="6" customFormat="1" ht="15.75" customHeight="1">
      <c r="B411" s="23"/>
      <c r="C411" s="172" t="s">
        <v>421</v>
      </c>
      <c r="D411" s="172" t="s">
        <v>417</v>
      </c>
      <c r="E411" s="173" t="s">
        <v>422</v>
      </c>
      <c r="F411" s="234" t="s">
        <v>423</v>
      </c>
      <c r="G411" s="235"/>
      <c r="H411" s="235"/>
      <c r="I411" s="235"/>
      <c r="J411" s="174" t="s">
        <v>154</v>
      </c>
      <c r="K411" s="175">
        <v>11</v>
      </c>
      <c r="L411" s="236">
        <v>0</v>
      </c>
      <c r="M411" s="235"/>
      <c r="N411" s="237">
        <f>ROUND($L$411*$K$411,2)</f>
        <v>0</v>
      </c>
      <c r="O411" s="230"/>
      <c r="P411" s="230"/>
      <c r="Q411" s="230"/>
      <c r="R411" s="25"/>
      <c r="T411" s="142"/>
      <c r="U411" s="31" t="s">
        <v>45</v>
      </c>
      <c r="V411" s="24"/>
      <c r="W411" s="143">
        <f>$V$411*$K$411</f>
        <v>0</v>
      </c>
      <c r="X411" s="143">
        <v>0.01058</v>
      </c>
      <c r="Y411" s="143">
        <f>$X$411*$K$411</f>
        <v>0.11638000000000001</v>
      </c>
      <c r="Z411" s="143">
        <v>0</v>
      </c>
      <c r="AA411" s="144">
        <f>$Z$411*$K$411</f>
        <v>0</v>
      </c>
      <c r="AR411" s="6" t="s">
        <v>211</v>
      </c>
      <c r="AT411" s="6" t="s">
        <v>417</v>
      </c>
      <c r="AU411" s="6" t="s">
        <v>95</v>
      </c>
      <c r="AY411" s="6" t="s">
        <v>150</v>
      </c>
      <c r="BE411" s="87">
        <f>IF($U$411="základní",$N$411,0)</f>
        <v>0</v>
      </c>
      <c r="BF411" s="87">
        <f>IF($U$411="snížená",$N$411,0)</f>
        <v>0</v>
      </c>
      <c r="BG411" s="87">
        <f>IF($U$411="zákl. přenesená",$N$411,0)</f>
        <v>0</v>
      </c>
      <c r="BH411" s="87">
        <f>IF($U$411="sníž. přenesená",$N$411,0)</f>
        <v>0</v>
      </c>
      <c r="BI411" s="87">
        <f>IF($U$411="nulová",$N$411,0)</f>
        <v>0</v>
      </c>
      <c r="BJ411" s="6" t="s">
        <v>22</v>
      </c>
      <c r="BK411" s="87">
        <f>ROUND($L$411*$K$411,2)</f>
        <v>0</v>
      </c>
      <c r="BL411" s="6" t="s">
        <v>155</v>
      </c>
      <c r="BM411" s="6" t="s">
        <v>424</v>
      </c>
    </row>
    <row r="412" spans="2:65" s="6" customFormat="1" ht="15.75" customHeight="1">
      <c r="B412" s="23"/>
      <c r="C412" s="172" t="s">
        <v>425</v>
      </c>
      <c r="D412" s="172" t="s">
        <v>417</v>
      </c>
      <c r="E412" s="173" t="s">
        <v>426</v>
      </c>
      <c r="F412" s="234" t="s">
        <v>427</v>
      </c>
      <c r="G412" s="235"/>
      <c r="H412" s="235"/>
      <c r="I412" s="235"/>
      <c r="J412" s="174" t="s">
        <v>154</v>
      </c>
      <c r="K412" s="175">
        <v>2</v>
      </c>
      <c r="L412" s="236">
        <v>0</v>
      </c>
      <c r="M412" s="235"/>
      <c r="N412" s="237">
        <f>ROUND($L$412*$K$412,2)</f>
        <v>0</v>
      </c>
      <c r="O412" s="230"/>
      <c r="P412" s="230"/>
      <c r="Q412" s="230"/>
      <c r="R412" s="25"/>
      <c r="T412" s="142"/>
      <c r="U412" s="31" t="s">
        <v>45</v>
      </c>
      <c r="V412" s="24"/>
      <c r="W412" s="143">
        <f>$V$412*$K$412</f>
        <v>0</v>
      </c>
      <c r="X412" s="143">
        <v>0.01079</v>
      </c>
      <c r="Y412" s="143">
        <f>$X$412*$K$412</f>
        <v>0.02158</v>
      </c>
      <c r="Z412" s="143">
        <v>0</v>
      </c>
      <c r="AA412" s="144">
        <f>$Z$412*$K$412</f>
        <v>0</v>
      </c>
      <c r="AR412" s="6" t="s">
        <v>211</v>
      </c>
      <c r="AT412" s="6" t="s">
        <v>417</v>
      </c>
      <c r="AU412" s="6" t="s">
        <v>95</v>
      </c>
      <c r="AY412" s="6" t="s">
        <v>150</v>
      </c>
      <c r="BE412" s="87">
        <f>IF($U$412="základní",$N$412,0)</f>
        <v>0</v>
      </c>
      <c r="BF412" s="87">
        <f>IF($U$412="snížená",$N$412,0)</f>
        <v>0</v>
      </c>
      <c r="BG412" s="87">
        <f>IF($U$412="zákl. přenesená",$N$412,0)</f>
        <v>0</v>
      </c>
      <c r="BH412" s="87">
        <f>IF($U$412="sníž. přenesená",$N$412,0)</f>
        <v>0</v>
      </c>
      <c r="BI412" s="87">
        <f>IF($U$412="nulová",$N$412,0)</f>
        <v>0</v>
      </c>
      <c r="BJ412" s="6" t="s">
        <v>22</v>
      </c>
      <c r="BK412" s="87">
        <f>ROUND($L$412*$K$412,2)</f>
        <v>0</v>
      </c>
      <c r="BL412" s="6" t="s">
        <v>155</v>
      </c>
      <c r="BM412" s="6" t="s">
        <v>428</v>
      </c>
    </row>
    <row r="413" spans="2:65" s="6" customFormat="1" ht="15.75" customHeight="1">
      <c r="B413" s="23"/>
      <c r="C413" s="172" t="s">
        <v>429</v>
      </c>
      <c r="D413" s="172" t="s">
        <v>417</v>
      </c>
      <c r="E413" s="173" t="s">
        <v>430</v>
      </c>
      <c r="F413" s="234" t="s">
        <v>431</v>
      </c>
      <c r="G413" s="235"/>
      <c r="H413" s="235"/>
      <c r="I413" s="235"/>
      <c r="J413" s="174" t="s">
        <v>154</v>
      </c>
      <c r="K413" s="175">
        <v>2</v>
      </c>
      <c r="L413" s="236">
        <v>0</v>
      </c>
      <c r="M413" s="235"/>
      <c r="N413" s="237">
        <f>ROUND($L$413*$K$413,2)</f>
        <v>0</v>
      </c>
      <c r="O413" s="230"/>
      <c r="P413" s="230"/>
      <c r="Q413" s="230"/>
      <c r="R413" s="25"/>
      <c r="T413" s="142"/>
      <c r="U413" s="31" t="s">
        <v>45</v>
      </c>
      <c r="V413" s="24"/>
      <c r="W413" s="143">
        <f>$V$413*$K$413</f>
        <v>0</v>
      </c>
      <c r="X413" s="143">
        <v>0.01225</v>
      </c>
      <c r="Y413" s="143">
        <f>$X$413*$K$413</f>
        <v>0.0245</v>
      </c>
      <c r="Z413" s="143">
        <v>0</v>
      </c>
      <c r="AA413" s="144">
        <f>$Z$413*$K$413</f>
        <v>0</v>
      </c>
      <c r="AR413" s="6" t="s">
        <v>211</v>
      </c>
      <c r="AT413" s="6" t="s">
        <v>417</v>
      </c>
      <c r="AU413" s="6" t="s">
        <v>95</v>
      </c>
      <c r="AY413" s="6" t="s">
        <v>150</v>
      </c>
      <c r="BE413" s="87">
        <f>IF($U$413="základní",$N$413,0)</f>
        <v>0</v>
      </c>
      <c r="BF413" s="87">
        <f>IF($U$413="snížená",$N$413,0)</f>
        <v>0</v>
      </c>
      <c r="BG413" s="87">
        <f>IF($U$413="zákl. přenesená",$N$413,0)</f>
        <v>0</v>
      </c>
      <c r="BH413" s="87">
        <f>IF($U$413="sníž. přenesená",$N$413,0)</f>
        <v>0</v>
      </c>
      <c r="BI413" s="87">
        <f>IF($U$413="nulová",$N$413,0)</f>
        <v>0</v>
      </c>
      <c r="BJ413" s="6" t="s">
        <v>22</v>
      </c>
      <c r="BK413" s="87">
        <f>ROUND($L$413*$K$413,2)</f>
        <v>0</v>
      </c>
      <c r="BL413" s="6" t="s">
        <v>155</v>
      </c>
      <c r="BM413" s="6" t="s">
        <v>432</v>
      </c>
    </row>
    <row r="414" spans="2:65" s="6" customFormat="1" ht="15.75" customHeight="1">
      <c r="B414" s="23"/>
      <c r="C414" s="172" t="s">
        <v>433</v>
      </c>
      <c r="D414" s="172" t="s">
        <v>417</v>
      </c>
      <c r="E414" s="173" t="s">
        <v>434</v>
      </c>
      <c r="F414" s="234" t="s">
        <v>435</v>
      </c>
      <c r="G414" s="235"/>
      <c r="H414" s="235"/>
      <c r="I414" s="235"/>
      <c r="J414" s="174" t="s">
        <v>154</v>
      </c>
      <c r="K414" s="175">
        <v>1</v>
      </c>
      <c r="L414" s="236">
        <v>0</v>
      </c>
      <c r="M414" s="235"/>
      <c r="N414" s="237">
        <f>ROUND($L$414*$K$414,2)</f>
        <v>0</v>
      </c>
      <c r="O414" s="230"/>
      <c r="P414" s="230"/>
      <c r="Q414" s="230"/>
      <c r="R414" s="25"/>
      <c r="T414" s="142"/>
      <c r="U414" s="31" t="s">
        <v>45</v>
      </c>
      <c r="V414" s="24"/>
      <c r="W414" s="143">
        <f>$V$414*$K$414</f>
        <v>0</v>
      </c>
      <c r="X414" s="143">
        <v>0.01553</v>
      </c>
      <c r="Y414" s="143">
        <f>$X$414*$K$414</f>
        <v>0.01553</v>
      </c>
      <c r="Z414" s="143">
        <v>0</v>
      </c>
      <c r="AA414" s="144">
        <f>$Z$414*$K$414</f>
        <v>0</v>
      </c>
      <c r="AR414" s="6" t="s">
        <v>211</v>
      </c>
      <c r="AT414" s="6" t="s">
        <v>417</v>
      </c>
      <c r="AU414" s="6" t="s">
        <v>95</v>
      </c>
      <c r="AY414" s="6" t="s">
        <v>150</v>
      </c>
      <c r="BE414" s="87">
        <f>IF($U$414="základní",$N$414,0)</f>
        <v>0</v>
      </c>
      <c r="BF414" s="87">
        <f>IF($U$414="snížená",$N$414,0)</f>
        <v>0</v>
      </c>
      <c r="BG414" s="87">
        <f>IF($U$414="zákl. přenesená",$N$414,0)</f>
        <v>0</v>
      </c>
      <c r="BH414" s="87">
        <f>IF($U$414="sníž. přenesená",$N$414,0)</f>
        <v>0</v>
      </c>
      <c r="BI414" s="87">
        <f>IF($U$414="nulová",$N$414,0)</f>
        <v>0</v>
      </c>
      <c r="BJ414" s="6" t="s">
        <v>22</v>
      </c>
      <c r="BK414" s="87">
        <f>ROUND($L$414*$K$414,2)</f>
        <v>0</v>
      </c>
      <c r="BL414" s="6" t="s">
        <v>155</v>
      </c>
      <c r="BM414" s="6" t="s">
        <v>436</v>
      </c>
    </row>
    <row r="415" spans="2:63" s="127" customFormat="1" ht="30.75" customHeight="1">
      <c r="B415" s="128"/>
      <c r="C415" s="129"/>
      <c r="D415" s="137" t="s">
        <v>106</v>
      </c>
      <c r="E415" s="137"/>
      <c r="F415" s="137"/>
      <c r="G415" s="137"/>
      <c r="H415" s="137"/>
      <c r="I415" s="137"/>
      <c r="J415" s="137"/>
      <c r="K415" s="137"/>
      <c r="L415" s="137"/>
      <c r="M415" s="137"/>
      <c r="N415" s="227">
        <f>$BK$415</f>
        <v>0</v>
      </c>
      <c r="O415" s="228"/>
      <c r="P415" s="228"/>
      <c r="Q415" s="228"/>
      <c r="R415" s="131"/>
      <c r="T415" s="132"/>
      <c r="U415" s="129"/>
      <c r="V415" s="129"/>
      <c r="W415" s="133">
        <f>SUM($W$416:$W$417)</f>
        <v>0</v>
      </c>
      <c r="X415" s="129"/>
      <c r="Y415" s="133">
        <f>SUM($Y$416:$Y$417)</f>
        <v>0</v>
      </c>
      <c r="Z415" s="129"/>
      <c r="AA415" s="134">
        <f>SUM($AA$416:$AA$417)</f>
        <v>0</v>
      </c>
      <c r="AR415" s="135" t="s">
        <v>22</v>
      </c>
      <c r="AT415" s="135" t="s">
        <v>79</v>
      </c>
      <c r="AU415" s="135" t="s">
        <v>22</v>
      </c>
      <c r="AY415" s="135" t="s">
        <v>150</v>
      </c>
      <c r="BK415" s="136">
        <f>SUM($BK$416:$BK$417)</f>
        <v>0</v>
      </c>
    </row>
    <row r="416" spans="2:65" s="6" customFormat="1" ht="15.75" customHeight="1">
      <c r="B416" s="23"/>
      <c r="C416" s="138" t="s">
        <v>437</v>
      </c>
      <c r="D416" s="138" t="s">
        <v>151</v>
      </c>
      <c r="E416" s="139" t="s">
        <v>438</v>
      </c>
      <c r="F416" s="229" t="s">
        <v>439</v>
      </c>
      <c r="G416" s="230"/>
      <c r="H416" s="230"/>
      <c r="I416" s="230"/>
      <c r="J416" s="140" t="s">
        <v>440</v>
      </c>
      <c r="K416" s="141">
        <v>1</v>
      </c>
      <c r="L416" s="231">
        <v>0</v>
      </c>
      <c r="M416" s="230"/>
      <c r="N416" s="232">
        <f>ROUND($L$416*$K$416,2)</f>
        <v>0</v>
      </c>
      <c r="O416" s="230"/>
      <c r="P416" s="230"/>
      <c r="Q416" s="230"/>
      <c r="R416" s="25"/>
      <c r="T416" s="142"/>
      <c r="U416" s="31" t="s">
        <v>45</v>
      </c>
      <c r="V416" s="24"/>
      <c r="W416" s="143">
        <f>$V$416*$K$416</f>
        <v>0</v>
      </c>
      <c r="X416" s="143">
        <v>0</v>
      </c>
      <c r="Y416" s="143">
        <f>$X$416*$K$416</f>
        <v>0</v>
      </c>
      <c r="Z416" s="143">
        <v>0</v>
      </c>
      <c r="AA416" s="144">
        <f>$Z$416*$K$416</f>
        <v>0</v>
      </c>
      <c r="AR416" s="6" t="s">
        <v>155</v>
      </c>
      <c r="AT416" s="6" t="s">
        <v>151</v>
      </c>
      <c r="AU416" s="6" t="s">
        <v>95</v>
      </c>
      <c r="AY416" s="6" t="s">
        <v>150</v>
      </c>
      <c r="BE416" s="87">
        <f>IF($U$416="základní",$N$416,0)</f>
        <v>0</v>
      </c>
      <c r="BF416" s="87">
        <f>IF($U$416="snížená",$N$416,0)</f>
        <v>0</v>
      </c>
      <c r="BG416" s="87">
        <f>IF($U$416="zákl. přenesená",$N$416,0)</f>
        <v>0</v>
      </c>
      <c r="BH416" s="87">
        <f>IF($U$416="sníž. přenesená",$N$416,0)</f>
        <v>0</v>
      </c>
      <c r="BI416" s="87">
        <f>IF($U$416="nulová",$N$416,0)</f>
        <v>0</v>
      </c>
      <c r="BJ416" s="6" t="s">
        <v>22</v>
      </c>
      <c r="BK416" s="87">
        <f>ROUND($L$416*$K$416,2)</f>
        <v>0</v>
      </c>
      <c r="BL416" s="6" t="s">
        <v>155</v>
      </c>
      <c r="BM416" s="6" t="s">
        <v>441</v>
      </c>
    </row>
    <row r="417" spans="2:65" s="6" customFormat="1" ht="15.75" customHeight="1">
      <c r="B417" s="23"/>
      <c r="C417" s="138" t="s">
        <v>442</v>
      </c>
      <c r="D417" s="138" t="s">
        <v>151</v>
      </c>
      <c r="E417" s="139" t="s">
        <v>443</v>
      </c>
      <c r="F417" s="229" t="s">
        <v>444</v>
      </c>
      <c r="G417" s="230"/>
      <c r="H417" s="230"/>
      <c r="I417" s="230"/>
      <c r="J417" s="140" t="s">
        <v>440</v>
      </c>
      <c r="K417" s="141">
        <v>1</v>
      </c>
      <c r="L417" s="231">
        <v>0</v>
      </c>
      <c r="M417" s="230"/>
      <c r="N417" s="232">
        <f>ROUND($L$417*$K$417,2)</f>
        <v>0</v>
      </c>
      <c r="O417" s="230"/>
      <c r="P417" s="230"/>
      <c r="Q417" s="230"/>
      <c r="R417" s="25"/>
      <c r="T417" s="142"/>
      <c r="U417" s="31" t="s">
        <v>45</v>
      </c>
      <c r="V417" s="24"/>
      <c r="W417" s="143">
        <f>$V$417*$K$417</f>
        <v>0</v>
      </c>
      <c r="X417" s="143">
        <v>0</v>
      </c>
      <c r="Y417" s="143">
        <f>$X$417*$K$417</f>
        <v>0</v>
      </c>
      <c r="Z417" s="143">
        <v>0</v>
      </c>
      <c r="AA417" s="144">
        <f>$Z$417*$K$417</f>
        <v>0</v>
      </c>
      <c r="AR417" s="6" t="s">
        <v>155</v>
      </c>
      <c r="AT417" s="6" t="s">
        <v>151</v>
      </c>
      <c r="AU417" s="6" t="s">
        <v>95</v>
      </c>
      <c r="AY417" s="6" t="s">
        <v>150</v>
      </c>
      <c r="BE417" s="87">
        <f>IF($U$417="základní",$N$417,0)</f>
        <v>0</v>
      </c>
      <c r="BF417" s="87">
        <f>IF($U$417="snížená",$N$417,0)</f>
        <v>0</v>
      </c>
      <c r="BG417" s="87">
        <f>IF($U$417="zákl. přenesená",$N$417,0)</f>
        <v>0</v>
      </c>
      <c r="BH417" s="87">
        <f>IF($U$417="sníž. přenesená",$N$417,0)</f>
        <v>0</v>
      </c>
      <c r="BI417" s="87">
        <f>IF($U$417="nulová",$N$417,0)</f>
        <v>0</v>
      </c>
      <c r="BJ417" s="6" t="s">
        <v>22</v>
      </c>
      <c r="BK417" s="87">
        <f>ROUND($L$417*$K$417,2)</f>
        <v>0</v>
      </c>
      <c r="BL417" s="6" t="s">
        <v>155</v>
      </c>
      <c r="BM417" s="6" t="s">
        <v>445</v>
      </c>
    </row>
    <row r="418" spans="2:63" s="127" customFormat="1" ht="30.75" customHeight="1">
      <c r="B418" s="128"/>
      <c r="C418" s="129"/>
      <c r="D418" s="137" t="s">
        <v>107</v>
      </c>
      <c r="E418" s="137"/>
      <c r="F418" s="137"/>
      <c r="G418" s="137"/>
      <c r="H418" s="137"/>
      <c r="I418" s="137"/>
      <c r="J418" s="137"/>
      <c r="K418" s="137"/>
      <c r="L418" s="137"/>
      <c r="M418" s="137"/>
      <c r="N418" s="227">
        <f>$BK$418</f>
        <v>0</v>
      </c>
      <c r="O418" s="228"/>
      <c r="P418" s="228"/>
      <c r="Q418" s="228"/>
      <c r="R418" s="131"/>
      <c r="T418" s="132"/>
      <c r="U418" s="129"/>
      <c r="V418" s="129"/>
      <c r="W418" s="133">
        <f>SUM($W$419:$W$432)</f>
        <v>0</v>
      </c>
      <c r="X418" s="129"/>
      <c r="Y418" s="133">
        <f>SUM($Y$419:$Y$432)</f>
        <v>0.0205964</v>
      </c>
      <c r="Z418" s="129"/>
      <c r="AA418" s="134">
        <f>SUM($AA$419:$AA$432)</f>
        <v>0</v>
      </c>
      <c r="AR418" s="135" t="s">
        <v>22</v>
      </c>
      <c r="AT418" s="135" t="s">
        <v>79</v>
      </c>
      <c r="AU418" s="135" t="s">
        <v>22</v>
      </c>
      <c r="AY418" s="135" t="s">
        <v>150</v>
      </c>
      <c r="BK418" s="136">
        <f>SUM($BK$419:$BK$432)</f>
        <v>0</v>
      </c>
    </row>
    <row r="419" spans="2:65" s="6" customFormat="1" ht="39" customHeight="1">
      <c r="B419" s="23"/>
      <c r="C419" s="138" t="s">
        <v>446</v>
      </c>
      <c r="D419" s="138" t="s">
        <v>151</v>
      </c>
      <c r="E419" s="139" t="s">
        <v>447</v>
      </c>
      <c r="F419" s="229" t="s">
        <v>448</v>
      </c>
      <c r="G419" s="230"/>
      <c r="H419" s="230"/>
      <c r="I419" s="230"/>
      <c r="J419" s="140" t="s">
        <v>163</v>
      </c>
      <c r="K419" s="141">
        <v>104.88</v>
      </c>
      <c r="L419" s="231">
        <v>0</v>
      </c>
      <c r="M419" s="230"/>
      <c r="N419" s="232">
        <f>ROUND($L$419*$K$419,2)</f>
        <v>0</v>
      </c>
      <c r="O419" s="230"/>
      <c r="P419" s="230"/>
      <c r="Q419" s="230"/>
      <c r="R419" s="25"/>
      <c r="T419" s="142"/>
      <c r="U419" s="31" t="s">
        <v>45</v>
      </c>
      <c r="V419" s="24"/>
      <c r="W419" s="143">
        <f>$V$419*$K$419</f>
        <v>0</v>
      </c>
      <c r="X419" s="143">
        <v>0.00013</v>
      </c>
      <c r="Y419" s="143">
        <f>$X$419*$K$419</f>
        <v>0.013634399999999998</v>
      </c>
      <c r="Z419" s="143">
        <v>0</v>
      </c>
      <c r="AA419" s="144">
        <f>$Z$419*$K$419</f>
        <v>0</v>
      </c>
      <c r="AR419" s="6" t="s">
        <v>155</v>
      </c>
      <c r="AT419" s="6" t="s">
        <v>151</v>
      </c>
      <c r="AU419" s="6" t="s">
        <v>95</v>
      </c>
      <c r="AY419" s="6" t="s">
        <v>150</v>
      </c>
      <c r="BE419" s="87">
        <f>IF($U$419="základní",$N$419,0)</f>
        <v>0</v>
      </c>
      <c r="BF419" s="87">
        <f>IF($U$419="snížená",$N$419,0)</f>
        <v>0</v>
      </c>
      <c r="BG419" s="87">
        <f>IF($U$419="zákl. přenesená",$N$419,0)</f>
        <v>0</v>
      </c>
      <c r="BH419" s="87">
        <f>IF($U$419="sníž. přenesená",$N$419,0)</f>
        <v>0</v>
      </c>
      <c r="BI419" s="87">
        <f>IF($U$419="nulová",$N$419,0)</f>
        <v>0</v>
      </c>
      <c r="BJ419" s="6" t="s">
        <v>22</v>
      </c>
      <c r="BK419" s="87">
        <f>ROUND($L$419*$K$419,2)</f>
        <v>0</v>
      </c>
      <c r="BL419" s="6" t="s">
        <v>155</v>
      </c>
      <c r="BM419" s="6" t="s">
        <v>449</v>
      </c>
    </row>
    <row r="420" spans="2:51" s="6" customFormat="1" ht="18.75" customHeight="1">
      <c r="B420" s="145"/>
      <c r="C420" s="146"/>
      <c r="D420" s="146"/>
      <c r="E420" s="146"/>
      <c r="F420" s="238" t="s">
        <v>450</v>
      </c>
      <c r="G420" s="239"/>
      <c r="H420" s="239"/>
      <c r="I420" s="239"/>
      <c r="J420" s="146"/>
      <c r="K420" s="146"/>
      <c r="L420" s="146"/>
      <c r="M420" s="146"/>
      <c r="N420" s="146"/>
      <c r="O420" s="146"/>
      <c r="P420" s="146"/>
      <c r="Q420" s="146"/>
      <c r="R420" s="147"/>
      <c r="T420" s="148"/>
      <c r="U420" s="146"/>
      <c r="V420" s="146"/>
      <c r="W420" s="146"/>
      <c r="X420" s="146"/>
      <c r="Y420" s="146"/>
      <c r="Z420" s="146"/>
      <c r="AA420" s="149"/>
      <c r="AT420" s="150" t="s">
        <v>166</v>
      </c>
      <c r="AU420" s="150" t="s">
        <v>95</v>
      </c>
      <c r="AV420" s="150" t="s">
        <v>22</v>
      </c>
      <c r="AW420" s="150" t="s">
        <v>102</v>
      </c>
      <c r="AX420" s="150" t="s">
        <v>80</v>
      </c>
      <c r="AY420" s="150" t="s">
        <v>150</v>
      </c>
    </row>
    <row r="421" spans="2:51" s="6" customFormat="1" ht="18.75" customHeight="1">
      <c r="B421" s="151"/>
      <c r="C421" s="152"/>
      <c r="D421" s="152"/>
      <c r="E421" s="152"/>
      <c r="F421" s="240" t="s">
        <v>451</v>
      </c>
      <c r="G421" s="241"/>
      <c r="H421" s="241"/>
      <c r="I421" s="241"/>
      <c r="J421" s="152"/>
      <c r="K421" s="153">
        <v>18.96</v>
      </c>
      <c r="L421" s="152"/>
      <c r="M421" s="152"/>
      <c r="N421" s="152"/>
      <c r="O421" s="152"/>
      <c r="P421" s="152"/>
      <c r="Q421" s="152"/>
      <c r="R421" s="154"/>
      <c r="T421" s="155"/>
      <c r="U421" s="152"/>
      <c r="V421" s="152"/>
      <c r="W421" s="152"/>
      <c r="X421" s="152"/>
      <c r="Y421" s="152"/>
      <c r="Z421" s="152"/>
      <c r="AA421" s="156"/>
      <c r="AT421" s="157" t="s">
        <v>166</v>
      </c>
      <c r="AU421" s="157" t="s">
        <v>95</v>
      </c>
      <c r="AV421" s="157" t="s">
        <v>95</v>
      </c>
      <c r="AW421" s="157" t="s">
        <v>102</v>
      </c>
      <c r="AX421" s="157" t="s">
        <v>80</v>
      </c>
      <c r="AY421" s="157" t="s">
        <v>150</v>
      </c>
    </row>
    <row r="422" spans="2:51" s="6" customFormat="1" ht="18.75" customHeight="1">
      <c r="B422" s="151"/>
      <c r="C422" s="152"/>
      <c r="D422" s="152"/>
      <c r="E422" s="152"/>
      <c r="F422" s="240" t="s">
        <v>452</v>
      </c>
      <c r="G422" s="241"/>
      <c r="H422" s="241"/>
      <c r="I422" s="241"/>
      <c r="J422" s="152"/>
      <c r="K422" s="153">
        <v>64.47</v>
      </c>
      <c r="L422" s="152"/>
      <c r="M422" s="152"/>
      <c r="N422" s="152"/>
      <c r="O422" s="152"/>
      <c r="P422" s="152"/>
      <c r="Q422" s="152"/>
      <c r="R422" s="154"/>
      <c r="T422" s="155"/>
      <c r="U422" s="152"/>
      <c r="V422" s="152"/>
      <c r="W422" s="152"/>
      <c r="X422" s="152"/>
      <c r="Y422" s="152"/>
      <c r="Z422" s="152"/>
      <c r="AA422" s="156"/>
      <c r="AT422" s="157" t="s">
        <v>166</v>
      </c>
      <c r="AU422" s="157" t="s">
        <v>95</v>
      </c>
      <c r="AV422" s="157" t="s">
        <v>95</v>
      </c>
      <c r="AW422" s="157" t="s">
        <v>102</v>
      </c>
      <c r="AX422" s="157" t="s">
        <v>80</v>
      </c>
      <c r="AY422" s="157" t="s">
        <v>150</v>
      </c>
    </row>
    <row r="423" spans="2:51" s="6" customFormat="1" ht="18.75" customHeight="1">
      <c r="B423" s="145"/>
      <c r="C423" s="146"/>
      <c r="D423" s="146"/>
      <c r="E423" s="146"/>
      <c r="F423" s="238" t="s">
        <v>453</v>
      </c>
      <c r="G423" s="239"/>
      <c r="H423" s="239"/>
      <c r="I423" s="239"/>
      <c r="J423" s="146"/>
      <c r="K423" s="146"/>
      <c r="L423" s="146"/>
      <c r="M423" s="146"/>
      <c r="N423" s="146"/>
      <c r="O423" s="146"/>
      <c r="P423" s="146"/>
      <c r="Q423" s="146"/>
      <c r="R423" s="147"/>
      <c r="T423" s="148"/>
      <c r="U423" s="146"/>
      <c r="V423" s="146"/>
      <c r="W423" s="146"/>
      <c r="X423" s="146"/>
      <c r="Y423" s="146"/>
      <c r="Z423" s="146"/>
      <c r="AA423" s="149"/>
      <c r="AT423" s="150" t="s">
        <v>166</v>
      </c>
      <c r="AU423" s="150" t="s">
        <v>95</v>
      </c>
      <c r="AV423" s="150" t="s">
        <v>22</v>
      </c>
      <c r="AW423" s="150" t="s">
        <v>102</v>
      </c>
      <c r="AX423" s="150" t="s">
        <v>80</v>
      </c>
      <c r="AY423" s="150" t="s">
        <v>150</v>
      </c>
    </row>
    <row r="424" spans="2:51" s="6" customFormat="1" ht="18.75" customHeight="1">
      <c r="B424" s="151"/>
      <c r="C424" s="152"/>
      <c r="D424" s="152"/>
      <c r="E424" s="152"/>
      <c r="F424" s="240" t="s">
        <v>454</v>
      </c>
      <c r="G424" s="241"/>
      <c r="H424" s="241"/>
      <c r="I424" s="241"/>
      <c r="J424" s="152"/>
      <c r="K424" s="153">
        <v>21.45</v>
      </c>
      <c r="L424" s="152"/>
      <c r="M424" s="152"/>
      <c r="N424" s="152"/>
      <c r="O424" s="152"/>
      <c r="P424" s="152"/>
      <c r="Q424" s="152"/>
      <c r="R424" s="154"/>
      <c r="T424" s="155"/>
      <c r="U424" s="152"/>
      <c r="V424" s="152"/>
      <c r="W424" s="152"/>
      <c r="X424" s="152"/>
      <c r="Y424" s="152"/>
      <c r="Z424" s="152"/>
      <c r="AA424" s="156"/>
      <c r="AT424" s="157" t="s">
        <v>166</v>
      </c>
      <c r="AU424" s="157" t="s">
        <v>95</v>
      </c>
      <c r="AV424" s="157" t="s">
        <v>95</v>
      </c>
      <c r="AW424" s="157" t="s">
        <v>102</v>
      </c>
      <c r="AX424" s="157" t="s">
        <v>80</v>
      </c>
      <c r="AY424" s="157" t="s">
        <v>150</v>
      </c>
    </row>
    <row r="425" spans="2:51" s="6" customFormat="1" ht="18.75" customHeight="1">
      <c r="B425" s="165"/>
      <c r="C425" s="166"/>
      <c r="D425" s="166"/>
      <c r="E425" s="166"/>
      <c r="F425" s="242" t="s">
        <v>181</v>
      </c>
      <c r="G425" s="243"/>
      <c r="H425" s="243"/>
      <c r="I425" s="243"/>
      <c r="J425" s="166"/>
      <c r="K425" s="167">
        <v>104.88</v>
      </c>
      <c r="L425" s="166"/>
      <c r="M425" s="166"/>
      <c r="N425" s="166"/>
      <c r="O425" s="166"/>
      <c r="P425" s="166"/>
      <c r="Q425" s="166"/>
      <c r="R425" s="168"/>
      <c r="T425" s="169"/>
      <c r="U425" s="166"/>
      <c r="V425" s="166"/>
      <c r="W425" s="166"/>
      <c r="X425" s="166"/>
      <c r="Y425" s="166"/>
      <c r="Z425" s="166"/>
      <c r="AA425" s="170"/>
      <c r="AT425" s="171" t="s">
        <v>166</v>
      </c>
      <c r="AU425" s="171" t="s">
        <v>95</v>
      </c>
      <c r="AV425" s="171" t="s">
        <v>155</v>
      </c>
      <c r="AW425" s="171" t="s">
        <v>102</v>
      </c>
      <c r="AX425" s="171" t="s">
        <v>22</v>
      </c>
      <c r="AY425" s="171" t="s">
        <v>150</v>
      </c>
    </row>
    <row r="426" spans="2:65" s="6" customFormat="1" ht="27" customHeight="1">
      <c r="B426" s="23"/>
      <c r="C426" s="138" t="s">
        <v>455</v>
      </c>
      <c r="D426" s="138" t="s">
        <v>151</v>
      </c>
      <c r="E426" s="139" t="s">
        <v>456</v>
      </c>
      <c r="F426" s="229" t="s">
        <v>457</v>
      </c>
      <c r="G426" s="230"/>
      <c r="H426" s="230"/>
      <c r="I426" s="230"/>
      <c r="J426" s="140" t="s">
        <v>163</v>
      </c>
      <c r="K426" s="141">
        <v>174.05</v>
      </c>
      <c r="L426" s="231">
        <v>0</v>
      </c>
      <c r="M426" s="230"/>
      <c r="N426" s="232">
        <f>ROUND($L$426*$K$426,2)</f>
        <v>0</v>
      </c>
      <c r="O426" s="230"/>
      <c r="P426" s="230"/>
      <c r="Q426" s="230"/>
      <c r="R426" s="25"/>
      <c r="T426" s="142"/>
      <c r="U426" s="31" t="s">
        <v>45</v>
      </c>
      <c r="V426" s="24"/>
      <c r="W426" s="143">
        <f>$V$426*$K$426</f>
        <v>0</v>
      </c>
      <c r="X426" s="143">
        <v>4E-05</v>
      </c>
      <c r="Y426" s="143">
        <f>$X$426*$K$426</f>
        <v>0.006962000000000001</v>
      </c>
      <c r="Z426" s="143">
        <v>0</v>
      </c>
      <c r="AA426" s="144">
        <f>$Z$426*$K$426</f>
        <v>0</v>
      </c>
      <c r="AR426" s="6" t="s">
        <v>155</v>
      </c>
      <c r="AT426" s="6" t="s">
        <v>151</v>
      </c>
      <c r="AU426" s="6" t="s">
        <v>95</v>
      </c>
      <c r="AY426" s="6" t="s">
        <v>150</v>
      </c>
      <c r="BE426" s="87">
        <f>IF($U$426="základní",$N$426,0)</f>
        <v>0</v>
      </c>
      <c r="BF426" s="87">
        <f>IF($U$426="snížená",$N$426,0)</f>
        <v>0</v>
      </c>
      <c r="BG426" s="87">
        <f>IF($U$426="zákl. přenesená",$N$426,0)</f>
        <v>0</v>
      </c>
      <c r="BH426" s="87">
        <f>IF($U$426="sníž. přenesená",$N$426,0)</f>
        <v>0</v>
      </c>
      <c r="BI426" s="87">
        <f>IF($U$426="nulová",$N$426,0)</f>
        <v>0</v>
      </c>
      <c r="BJ426" s="6" t="s">
        <v>22</v>
      </c>
      <c r="BK426" s="87">
        <f>ROUND($L$426*$K$426,2)</f>
        <v>0</v>
      </c>
      <c r="BL426" s="6" t="s">
        <v>155</v>
      </c>
      <c r="BM426" s="6" t="s">
        <v>458</v>
      </c>
    </row>
    <row r="427" spans="2:51" s="6" customFormat="1" ht="18.75" customHeight="1">
      <c r="B427" s="151"/>
      <c r="C427" s="152"/>
      <c r="D427" s="152"/>
      <c r="E427" s="152"/>
      <c r="F427" s="240" t="s">
        <v>459</v>
      </c>
      <c r="G427" s="241"/>
      <c r="H427" s="241"/>
      <c r="I427" s="241"/>
      <c r="J427" s="152"/>
      <c r="K427" s="153">
        <v>98.81</v>
      </c>
      <c r="L427" s="152"/>
      <c r="M427" s="152"/>
      <c r="N427" s="152"/>
      <c r="O427" s="152"/>
      <c r="P427" s="152"/>
      <c r="Q427" s="152"/>
      <c r="R427" s="154"/>
      <c r="T427" s="155"/>
      <c r="U427" s="152"/>
      <c r="V427" s="152"/>
      <c r="W427" s="152"/>
      <c r="X427" s="152"/>
      <c r="Y427" s="152"/>
      <c r="Z427" s="152"/>
      <c r="AA427" s="156"/>
      <c r="AT427" s="157" t="s">
        <v>166</v>
      </c>
      <c r="AU427" s="157" t="s">
        <v>95</v>
      </c>
      <c r="AV427" s="157" t="s">
        <v>95</v>
      </c>
      <c r="AW427" s="157" t="s">
        <v>102</v>
      </c>
      <c r="AX427" s="157" t="s">
        <v>80</v>
      </c>
      <c r="AY427" s="157" t="s">
        <v>150</v>
      </c>
    </row>
    <row r="428" spans="2:51" s="6" customFormat="1" ht="18.75" customHeight="1">
      <c r="B428" s="151"/>
      <c r="C428" s="152"/>
      <c r="D428" s="152"/>
      <c r="E428" s="152"/>
      <c r="F428" s="240" t="s">
        <v>460</v>
      </c>
      <c r="G428" s="241"/>
      <c r="H428" s="241"/>
      <c r="I428" s="241"/>
      <c r="J428" s="152"/>
      <c r="K428" s="153">
        <v>75.24</v>
      </c>
      <c r="L428" s="152"/>
      <c r="M428" s="152"/>
      <c r="N428" s="152"/>
      <c r="O428" s="152"/>
      <c r="P428" s="152"/>
      <c r="Q428" s="152"/>
      <c r="R428" s="154"/>
      <c r="T428" s="155"/>
      <c r="U428" s="152"/>
      <c r="V428" s="152"/>
      <c r="W428" s="152"/>
      <c r="X428" s="152"/>
      <c r="Y428" s="152"/>
      <c r="Z428" s="152"/>
      <c r="AA428" s="156"/>
      <c r="AT428" s="157" t="s">
        <v>166</v>
      </c>
      <c r="AU428" s="157" t="s">
        <v>95</v>
      </c>
      <c r="AV428" s="157" t="s">
        <v>95</v>
      </c>
      <c r="AW428" s="157" t="s">
        <v>102</v>
      </c>
      <c r="AX428" s="157" t="s">
        <v>80</v>
      </c>
      <c r="AY428" s="157" t="s">
        <v>150</v>
      </c>
    </row>
    <row r="429" spans="2:51" s="6" customFormat="1" ht="18.75" customHeight="1">
      <c r="B429" s="165"/>
      <c r="C429" s="166"/>
      <c r="D429" s="166"/>
      <c r="E429" s="166"/>
      <c r="F429" s="242" t="s">
        <v>181</v>
      </c>
      <c r="G429" s="243"/>
      <c r="H429" s="243"/>
      <c r="I429" s="243"/>
      <c r="J429" s="166"/>
      <c r="K429" s="167">
        <v>174.05</v>
      </c>
      <c r="L429" s="166"/>
      <c r="M429" s="166"/>
      <c r="N429" s="166"/>
      <c r="O429" s="166"/>
      <c r="P429" s="166"/>
      <c r="Q429" s="166"/>
      <c r="R429" s="168"/>
      <c r="T429" s="169"/>
      <c r="U429" s="166"/>
      <c r="V429" s="166"/>
      <c r="W429" s="166"/>
      <c r="X429" s="166"/>
      <c r="Y429" s="166"/>
      <c r="Z429" s="166"/>
      <c r="AA429" s="170"/>
      <c r="AT429" s="171" t="s">
        <v>166</v>
      </c>
      <c r="AU429" s="171" t="s">
        <v>95</v>
      </c>
      <c r="AV429" s="171" t="s">
        <v>155</v>
      </c>
      <c r="AW429" s="171" t="s">
        <v>102</v>
      </c>
      <c r="AX429" s="171" t="s">
        <v>22</v>
      </c>
      <c r="AY429" s="171" t="s">
        <v>150</v>
      </c>
    </row>
    <row r="430" spans="2:65" s="6" customFormat="1" ht="15.75" customHeight="1">
      <c r="B430" s="23"/>
      <c r="C430" s="138" t="s">
        <v>461</v>
      </c>
      <c r="D430" s="138" t="s">
        <v>151</v>
      </c>
      <c r="E430" s="139" t="s">
        <v>462</v>
      </c>
      <c r="F430" s="229" t="s">
        <v>463</v>
      </c>
      <c r="G430" s="230"/>
      <c r="H430" s="230"/>
      <c r="I430" s="230"/>
      <c r="J430" s="140" t="s">
        <v>163</v>
      </c>
      <c r="K430" s="141">
        <v>118.89</v>
      </c>
      <c r="L430" s="231">
        <v>0</v>
      </c>
      <c r="M430" s="230"/>
      <c r="N430" s="232">
        <f>ROUND($L$430*$K$430,2)</f>
        <v>0</v>
      </c>
      <c r="O430" s="230"/>
      <c r="P430" s="230"/>
      <c r="Q430" s="230"/>
      <c r="R430" s="25"/>
      <c r="T430" s="142"/>
      <c r="U430" s="31" t="s">
        <v>45</v>
      </c>
      <c r="V430" s="24"/>
      <c r="W430" s="143">
        <f>$V$430*$K$430</f>
        <v>0</v>
      </c>
      <c r="X430" s="143">
        <v>0</v>
      </c>
      <c r="Y430" s="143">
        <f>$X$430*$K$430</f>
        <v>0</v>
      </c>
      <c r="Z430" s="143">
        <v>0</v>
      </c>
      <c r="AA430" s="144">
        <f>$Z$430*$K$430</f>
        <v>0</v>
      </c>
      <c r="AR430" s="6" t="s">
        <v>155</v>
      </c>
      <c r="AT430" s="6" t="s">
        <v>151</v>
      </c>
      <c r="AU430" s="6" t="s">
        <v>95</v>
      </c>
      <c r="AY430" s="6" t="s">
        <v>150</v>
      </c>
      <c r="BE430" s="87">
        <f>IF($U$430="základní",$N$430,0)</f>
        <v>0</v>
      </c>
      <c r="BF430" s="87">
        <f>IF($U$430="snížená",$N$430,0)</f>
        <v>0</v>
      </c>
      <c r="BG430" s="87">
        <f>IF($U$430="zákl. přenesená",$N$430,0)</f>
        <v>0</v>
      </c>
      <c r="BH430" s="87">
        <f>IF($U$430="sníž. přenesená",$N$430,0)</f>
        <v>0</v>
      </c>
      <c r="BI430" s="87">
        <f>IF($U$430="nulová",$N$430,0)</f>
        <v>0</v>
      </c>
      <c r="BJ430" s="6" t="s">
        <v>22</v>
      </c>
      <c r="BK430" s="87">
        <f>ROUND($L$430*$K$430,2)</f>
        <v>0</v>
      </c>
      <c r="BL430" s="6" t="s">
        <v>155</v>
      </c>
      <c r="BM430" s="6" t="s">
        <v>464</v>
      </c>
    </row>
    <row r="431" spans="2:51" s="6" customFormat="1" ht="18.75" customHeight="1">
      <c r="B431" s="145"/>
      <c r="C431" s="146"/>
      <c r="D431" s="146"/>
      <c r="E431" s="146"/>
      <c r="F431" s="238" t="s">
        <v>465</v>
      </c>
      <c r="G431" s="239"/>
      <c r="H431" s="239"/>
      <c r="I431" s="239"/>
      <c r="J431" s="146"/>
      <c r="K431" s="146"/>
      <c r="L431" s="146"/>
      <c r="M431" s="146"/>
      <c r="N431" s="146"/>
      <c r="O431" s="146"/>
      <c r="P431" s="146"/>
      <c r="Q431" s="146"/>
      <c r="R431" s="147"/>
      <c r="T431" s="148"/>
      <c r="U431" s="146"/>
      <c r="V431" s="146"/>
      <c r="W431" s="146"/>
      <c r="X431" s="146"/>
      <c r="Y431" s="146"/>
      <c r="Z431" s="146"/>
      <c r="AA431" s="149"/>
      <c r="AT431" s="150" t="s">
        <v>166</v>
      </c>
      <c r="AU431" s="150" t="s">
        <v>95</v>
      </c>
      <c r="AV431" s="150" t="s">
        <v>22</v>
      </c>
      <c r="AW431" s="150" t="s">
        <v>102</v>
      </c>
      <c r="AX431" s="150" t="s">
        <v>80</v>
      </c>
      <c r="AY431" s="150" t="s">
        <v>150</v>
      </c>
    </row>
    <row r="432" spans="2:51" s="6" customFormat="1" ht="18.75" customHeight="1">
      <c r="B432" s="151"/>
      <c r="C432" s="152"/>
      <c r="D432" s="152"/>
      <c r="E432" s="152"/>
      <c r="F432" s="240" t="s">
        <v>466</v>
      </c>
      <c r="G432" s="241"/>
      <c r="H432" s="241"/>
      <c r="I432" s="241"/>
      <c r="J432" s="152"/>
      <c r="K432" s="153">
        <v>118.89</v>
      </c>
      <c r="L432" s="152"/>
      <c r="M432" s="152"/>
      <c r="N432" s="152"/>
      <c r="O432" s="152"/>
      <c r="P432" s="152"/>
      <c r="Q432" s="152"/>
      <c r="R432" s="154"/>
      <c r="T432" s="155"/>
      <c r="U432" s="152"/>
      <c r="V432" s="152"/>
      <c r="W432" s="152"/>
      <c r="X432" s="152"/>
      <c r="Y432" s="152"/>
      <c r="Z432" s="152"/>
      <c r="AA432" s="156"/>
      <c r="AT432" s="157" t="s">
        <v>166</v>
      </c>
      <c r="AU432" s="157" t="s">
        <v>95</v>
      </c>
      <c r="AV432" s="157" t="s">
        <v>95</v>
      </c>
      <c r="AW432" s="157" t="s">
        <v>102</v>
      </c>
      <c r="AX432" s="157" t="s">
        <v>22</v>
      </c>
      <c r="AY432" s="157" t="s">
        <v>150</v>
      </c>
    </row>
    <row r="433" spans="2:63" s="127" customFormat="1" ht="30.75" customHeight="1">
      <c r="B433" s="128"/>
      <c r="C433" s="129"/>
      <c r="D433" s="137" t="s">
        <v>108</v>
      </c>
      <c r="E433" s="137"/>
      <c r="F433" s="137"/>
      <c r="G433" s="137"/>
      <c r="H433" s="137"/>
      <c r="I433" s="137"/>
      <c r="J433" s="137"/>
      <c r="K433" s="137"/>
      <c r="L433" s="137"/>
      <c r="M433" s="137"/>
      <c r="N433" s="227">
        <f>$BK$433</f>
        <v>0</v>
      </c>
      <c r="O433" s="228"/>
      <c r="P433" s="228"/>
      <c r="Q433" s="228"/>
      <c r="R433" s="131"/>
      <c r="T433" s="132"/>
      <c r="U433" s="129"/>
      <c r="V433" s="129"/>
      <c r="W433" s="133">
        <f>SUM($W$434:$W$583)</f>
        <v>0</v>
      </c>
      <c r="X433" s="129"/>
      <c r="Y433" s="133">
        <f>SUM($Y$434:$Y$583)</f>
        <v>0</v>
      </c>
      <c r="Z433" s="129"/>
      <c r="AA433" s="134">
        <f>SUM($AA$434:$AA$583)</f>
        <v>68.410889</v>
      </c>
      <c r="AR433" s="135" t="s">
        <v>22</v>
      </c>
      <c r="AT433" s="135" t="s">
        <v>79</v>
      </c>
      <c r="AU433" s="135" t="s">
        <v>22</v>
      </c>
      <c r="AY433" s="135" t="s">
        <v>150</v>
      </c>
      <c r="BK433" s="136">
        <f>SUM($BK$434:$BK$583)</f>
        <v>0</v>
      </c>
    </row>
    <row r="434" spans="2:65" s="6" customFormat="1" ht="27" customHeight="1">
      <c r="B434" s="23"/>
      <c r="C434" s="138" t="s">
        <v>467</v>
      </c>
      <c r="D434" s="138" t="s">
        <v>151</v>
      </c>
      <c r="E434" s="139" t="s">
        <v>468</v>
      </c>
      <c r="F434" s="229" t="s">
        <v>469</v>
      </c>
      <c r="G434" s="230"/>
      <c r="H434" s="230"/>
      <c r="I434" s="230"/>
      <c r="J434" s="140" t="s">
        <v>163</v>
      </c>
      <c r="K434" s="141">
        <v>66.504</v>
      </c>
      <c r="L434" s="231">
        <v>0</v>
      </c>
      <c r="M434" s="230"/>
      <c r="N434" s="232">
        <f>ROUND($L$434*$K$434,2)</f>
        <v>0</v>
      </c>
      <c r="O434" s="230"/>
      <c r="P434" s="230"/>
      <c r="Q434" s="230"/>
      <c r="R434" s="25"/>
      <c r="T434" s="142"/>
      <c r="U434" s="31" t="s">
        <v>45</v>
      </c>
      <c r="V434" s="24"/>
      <c r="W434" s="143">
        <f>$V$434*$K$434</f>
        <v>0</v>
      </c>
      <c r="X434" s="143">
        <v>0</v>
      </c>
      <c r="Y434" s="143">
        <f>$X$434*$K$434</f>
        <v>0</v>
      </c>
      <c r="Z434" s="143">
        <v>0.131</v>
      </c>
      <c r="AA434" s="144">
        <f>$Z$434*$K$434</f>
        <v>8.712024000000001</v>
      </c>
      <c r="AR434" s="6" t="s">
        <v>155</v>
      </c>
      <c r="AT434" s="6" t="s">
        <v>151</v>
      </c>
      <c r="AU434" s="6" t="s">
        <v>95</v>
      </c>
      <c r="AY434" s="6" t="s">
        <v>150</v>
      </c>
      <c r="BE434" s="87">
        <f>IF($U$434="základní",$N$434,0)</f>
        <v>0</v>
      </c>
      <c r="BF434" s="87">
        <f>IF($U$434="snížená",$N$434,0)</f>
        <v>0</v>
      </c>
      <c r="BG434" s="87">
        <f>IF($U$434="zákl. přenesená",$N$434,0)</f>
        <v>0</v>
      </c>
      <c r="BH434" s="87">
        <f>IF($U$434="sníž. přenesená",$N$434,0)</f>
        <v>0</v>
      </c>
      <c r="BI434" s="87">
        <f>IF($U$434="nulová",$N$434,0)</f>
        <v>0</v>
      </c>
      <c r="BJ434" s="6" t="s">
        <v>22</v>
      </c>
      <c r="BK434" s="87">
        <f>ROUND($L$434*$K$434,2)</f>
        <v>0</v>
      </c>
      <c r="BL434" s="6" t="s">
        <v>155</v>
      </c>
      <c r="BM434" s="6" t="s">
        <v>470</v>
      </c>
    </row>
    <row r="435" spans="2:51" s="6" customFormat="1" ht="18.75" customHeight="1">
      <c r="B435" s="145"/>
      <c r="C435" s="146"/>
      <c r="D435" s="146"/>
      <c r="E435" s="146"/>
      <c r="F435" s="238" t="s">
        <v>165</v>
      </c>
      <c r="G435" s="239"/>
      <c r="H435" s="239"/>
      <c r="I435" s="239"/>
      <c r="J435" s="146"/>
      <c r="K435" s="146"/>
      <c r="L435" s="146"/>
      <c r="M435" s="146"/>
      <c r="N435" s="146"/>
      <c r="O435" s="146"/>
      <c r="P435" s="146"/>
      <c r="Q435" s="146"/>
      <c r="R435" s="147"/>
      <c r="T435" s="148"/>
      <c r="U435" s="146"/>
      <c r="V435" s="146"/>
      <c r="W435" s="146"/>
      <c r="X435" s="146"/>
      <c r="Y435" s="146"/>
      <c r="Z435" s="146"/>
      <c r="AA435" s="149"/>
      <c r="AT435" s="150" t="s">
        <v>166</v>
      </c>
      <c r="AU435" s="150" t="s">
        <v>95</v>
      </c>
      <c r="AV435" s="150" t="s">
        <v>22</v>
      </c>
      <c r="AW435" s="150" t="s">
        <v>102</v>
      </c>
      <c r="AX435" s="150" t="s">
        <v>80</v>
      </c>
      <c r="AY435" s="150" t="s">
        <v>150</v>
      </c>
    </row>
    <row r="436" spans="2:51" s="6" customFormat="1" ht="18.75" customHeight="1">
      <c r="B436" s="151"/>
      <c r="C436" s="152"/>
      <c r="D436" s="152"/>
      <c r="E436" s="152"/>
      <c r="F436" s="240" t="s">
        <v>471</v>
      </c>
      <c r="G436" s="241"/>
      <c r="H436" s="241"/>
      <c r="I436" s="241"/>
      <c r="J436" s="152"/>
      <c r="K436" s="153">
        <v>9.263</v>
      </c>
      <c r="L436" s="152"/>
      <c r="M436" s="152"/>
      <c r="N436" s="152"/>
      <c r="O436" s="152"/>
      <c r="P436" s="152"/>
      <c r="Q436" s="152"/>
      <c r="R436" s="154"/>
      <c r="T436" s="155"/>
      <c r="U436" s="152"/>
      <c r="V436" s="152"/>
      <c r="W436" s="152"/>
      <c r="X436" s="152"/>
      <c r="Y436" s="152"/>
      <c r="Z436" s="152"/>
      <c r="AA436" s="156"/>
      <c r="AT436" s="157" t="s">
        <v>166</v>
      </c>
      <c r="AU436" s="157" t="s">
        <v>95</v>
      </c>
      <c r="AV436" s="157" t="s">
        <v>95</v>
      </c>
      <c r="AW436" s="157" t="s">
        <v>102</v>
      </c>
      <c r="AX436" s="157" t="s">
        <v>80</v>
      </c>
      <c r="AY436" s="157" t="s">
        <v>150</v>
      </c>
    </row>
    <row r="437" spans="2:51" s="6" customFormat="1" ht="18.75" customHeight="1">
      <c r="B437" s="151"/>
      <c r="C437" s="152"/>
      <c r="D437" s="152"/>
      <c r="E437" s="152"/>
      <c r="F437" s="240" t="s">
        <v>472</v>
      </c>
      <c r="G437" s="241"/>
      <c r="H437" s="241"/>
      <c r="I437" s="241"/>
      <c r="J437" s="152"/>
      <c r="K437" s="153">
        <v>34.613</v>
      </c>
      <c r="L437" s="152"/>
      <c r="M437" s="152"/>
      <c r="N437" s="152"/>
      <c r="O437" s="152"/>
      <c r="P437" s="152"/>
      <c r="Q437" s="152"/>
      <c r="R437" s="154"/>
      <c r="T437" s="155"/>
      <c r="U437" s="152"/>
      <c r="V437" s="152"/>
      <c r="W437" s="152"/>
      <c r="X437" s="152"/>
      <c r="Y437" s="152"/>
      <c r="Z437" s="152"/>
      <c r="AA437" s="156"/>
      <c r="AT437" s="157" t="s">
        <v>166</v>
      </c>
      <c r="AU437" s="157" t="s">
        <v>95</v>
      </c>
      <c r="AV437" s="157" t="s">
        <v>95</v>
      </c>
      <c r="AW437" s="157" t="s">
        <v>102</v>
      </c>
      <c r="AX437" s="157" t="s">
        <v>80</v>
      </c>
      <c r="AY437" s="157" t="s">
        <v>150</v>
      </c>
    </row>
    <row r="438" spans="2:51" s="6" customFormat="1" ht="18.75" customHeight="1">
      <c r="B438" s="151"/>
      <c r="C438" s="152"/>
      <c r="D438" s="152"/>
      <c r="E438" s="152"/>
      <c r="F438" s="240" t="s">
        <v>473</v>
      </c>
      <c r="G438" s="241"/>
      <c r="H438" s="241"/>
      <c r="I438" s="241"/>
      <c r="J438" s="152"/>
      <c r="K438" s="153">
        <v>4.62</v>
      </c>
      <c r="L438" s="152"/>
      <c r="M438" s="152"/>
      <c r="N438" s="152"/>
      <c r="O438" s="152"/>
      <c r="P438" s="152"/>
      <c r="Q438" s="152"/>
      <c r="R438" s="154"/>
      <c r="T438" s="155"/>
      <c r="U438" s="152"/>
      <c r="V438" s="152"/>
      <c r="W438" s="152"/>
      <c r="X438" s="152"/>
      <c r="Y438" s="152"/>
      <c r="Z438" s="152"/>
      <c r="AA438" s="156"/>
      <c r="AT438" s="157" t="s">
        <v>166</v>
      </c>
      <c r="AU438" s="157" t="s">
        <v>95</v>
      </c>
      <c r="AV438" s="157" t="s">
        <v>95</v>
      </c>
      <c r="AW438" s="157" t="s">
        <v>102</v>
      </c>
      <c r="AX438" s="157" t="s">
        <v>80</v>
      </c>
      <c r="AY438" s="157" t="s">
        <v>150</v>
      </c>
    </row>
    <row r="439" spans="2:51" s="6" customFormat="1" ht="18.75" customHeight="1">
      <c r="B439" s="145"/>
      <c r="C439" s="146"/>
      <c r="D439" s="146"/>
      <c r="E439" s="146"/>
      <c r="F439" s="238" t="s">
        <v>178</v>
      </c>
      <c r="G439" s="239"/>
      <c r="H439" s="239"/>
      <c r="I439" s="239"/>
      <c r="J439" s="146"/>
      <c r="K439" s="146"/>
      <c r="L439" s="146"/>
      <c r="M439" s="146"/>
      <c r="N439" s="146"/>
      <c r="O439" s="146"/>
      <c r="P439" s="146"/>
      <c r="Q439" s="146"/>
      <c r="R439" s="147"/>
      <c r="T439" s="148"/>
      <c r="U439" s="146"/>
      <c r="V439" s="146"/>
      <c r="W439" s="146"/>
      <c r="X439" s="146"/>
      <c r="Y439" s="146"/>
      <c r="Z439" s="146"/>
      <c r="AA439" s="149"/>
      <c r="AT439" s="150" t="s">
        <v>166</v>
      </c>
      <c r="AU439" s="150" t="s">
        <v>95</v>
      </c>
      <c r="AV439" s="150" t="s">
        <v>22</v>
      </c>
      <c r="AW439" s="150" t="s">
        <v>102</v>
      </c>
      <c r="AX439" s="150" t="s">
        <v>80</v>
      </c>
      <c r="AY439" s="150" t="s">
        <v>150</v>
      </c>
    </row>
    <row r="440" spans="2:51" s="6" customFormat="1" ht="18.75" customHeight="1">
      <c r="B440" s="151"/>
      <c r="C440" s="152"/>
      <c r="D440" s="152"/>
      <c r="E440" s="152"/>
      <c r="F440" s="240" t="s">
        <v>474</v>
      </c>
      <c r="G440" s="241"/>
      <c r="H440" s="241"/>
      <c r="I440" s="241"/>
      <c r="J440" s="152"/>
      <c r="K440" s="153">
        <v>-7.2</v>
      </c>
      <c r="L440" s="152"/>
      <c r="M440" s="152"/>
      <c r="N440" s="152"/>
      <c r="O440" s="152"/>
      <c r="P440" s="152"/>
      <c r="Q440" s="152"/>
      <c r="R440" s="154"/>
      <c r="T440" s="155"/>
      <c r="U440" s="152"/>
      <c r="V440" s="152"/>
      <c r="W440" s="152"/>
      <c r="X440" s="152"/>
      <c r="Y440" s="152"/>
      <c r="Z440" s="152"/>
      <c r="AA440" s="156"/>
      <c r="AT440" s="157" t="s">
        <v>166</v>
      </c>
      <c r="AU440" s="157" t="s">
        <v>95</v>
      </c>
      <c r="AV440" s="157" t="s">
        <v>95</v>
      </c>
      <c r="AW440" s="157" t="s">
        <v>102</v>
      </c>
      <c r="AX440" s="157" t="s">
        <v>80</v>
      </c>
      <c r="AY440" s="157" t="s">
        <v>150</v>
      </c>
    </row>
    <row r="441" spans="2:51" s="6" customFormat="1" ht="18.75" customHeight="1">
      <c r="B441" s="151"/>
      <c r="C441" s="152"/>
      <c r="D441" s="152"/>
      <c r="E441" s="152"/>
      <c r="F441" s="240" t="s">
        <v>475</v>
      </c>
      <c r="G441" s="241"/>
      <c r="H441" s="241"/>
      <c r="I441" s="241"/>
      <c r="J441" s="152"/>
      <c r="K441" s="153">
        <v>-3.2</v>
      </c>
      <c r="L441" s="152"/>
      <c r="M441" s="152"/>
      <c r="N441" s="152"/>
      <c r="O441" s="152"/>
      <c r="P441" s="152"/>
      <c r="Q441" s="152"/>
      <c r="R441" s="154"/>
      <c r="T441" s="155"/>
      <c r="U441" s="152"/>
      <c r="V441" s="152"/>
      <c r="W441" s="152"/>
      <c r="X441" s="152"/>
      <c r="Y441" s="152"/>
      <c r="Z441" s="152"/>
      <c r="AA441" s="156"/>
      <c r="AT441" s="157" t="s">
        <v>166</v>
      </c>
      <c r="AU441" s="157" t="s">
        <v>95</v>
      </c>
      <c r="AV441" s="157" t="s">
        <v>95</v>
      </c>
      <c r="AW441" s="157" t="s">
        <v>102</v>
      </c>
      <c r="AX441" s="157" t="s">
        <v>80</v>
      </c>
      <c r="AY441" s="157" t="s">
        <v>150</v>
      </c>
    </row>
    <row r="442" spans="2:51" s="6" customFormat="1" ht="18.75" customHeight="1">
      <c r="B442" s="145"/>
      <c r="C442" s="146"/>
      <c r="D442" s="146"/>
      <c r="E442" s="146"/>
      <c r="F442" s="238" t="s">
        <v>174</v>
      </c>
      <c r="G442" s="239"/>
      <c r="H442" s="239"/>
      <c r="I442" s="239"/>
      <c r="J442" s="146"/>
      <c r="K442" s="146"/>
      <c r="L442" s="146"/>
      <c r="M442" s="146"/>
      <c r="N442" s="146"/>
      <c r="O442" s="146"/>
      <c r="P442" s="146"/>
      <c r="Q442" s="146"/>
      <c r="R442" s="147"/>
      <c r="T442" s="148"/>
      <c r="U442" s="146"/>
      <c r="V442" s="146"/>
      <c r="W442" s="146"/>
      <c r="X442" s="146"/>
      <c r="Y442" s="146"/>
      <c r="Z442" s="146"/>
      <c r="AA442" s="149"/>
      <c r="AT442" s="150" t="s">
        <v>166</v>
      </c>
      <c r="AU442" s="150" t="s">
        <v>95</v>
      </c>
      <c r="AV442" s="150" t="s">
        <v>22</v>
      </c>
      <c r="AW442" s="150" t="s">
        <v>102</v>
      </c>
      <c r="AX442" s="150" t="s">
        <v>80</v>
      </c>
      <c r="AY442" s="150" t="s">
        <v>150</v>
      </c>
    </row>
    <row r="443" spans="2:51" s="6" customFormat="1" ht="18.75" customHeight="1">
      <c r="B443" s="151"/>
      <c r="C443" s="152"/>
      <c r="D443" s="152"/>
      <c r="E443" s="152"/>
      <c r="F443" s="240" t="s">
        <v>476</v>
      </c>
      <c r="G443" s="241"/>
      <c r="H443" s="241"/>
      <c r="I443" s="241"/>
      <c r="J443" s="152"/>
      <c r="K443" s="153">
        <v>9.425</v>
      </c>
      <c r="L443" s="152"/>
      <c r="M443" s="152"/>
      <c r="N443" s="152"/>
      <c r="O443" s="152"/>
      <c r="P443" s="152"/>
      <c r="Q443" s="152"/>
      <c r="R443" s="154"/>
      <c r="T443" s="155"/>
      <c r="U443" s="152"/>
      <c r="V443" s="152"/>
      <c r="W443" s="152"/>
      <c r="X443" s="152"/>
      <c r="Y443" s="152"/>
      <c r="Z443" s="152"/>
      <c r="AA443" s="156"/>
      <c r="AT443" s="157" t="s">
        <v>166</v>
      </c>
      <c r="AU443" s="157" t="s">
        <v>95</v>
      </c>
      <c r="AV443" s="157" t="s">
        <v>95</v>
      </c>
      <c r="AW443" s="157" t="s">
        <v>102</v>
      </c>
      <c r="AX443" s="157" t="s">
        <v>80</v>
      </c>
      <c r="AY443" s="157" t="s">
        <v>150</v>
      </c>
    </row>
    <row r="444" spans="2:51" s="6" customFormat="1" ht="18.75" customHeight="1">
      <c r="B444" s="151"/>
      <c r="C444" s="152"/>
      <c r="D444" s="152"/>
      <c r="E444" s="152"/>
      <c r="F444" s="240" t="s">
        <v>477</v>
      </c>
      <c r="G444" s="241"/>
      <c r="H444" s="241"/>
      <c r="I444" s="241"/>
      <c r="J444" s="152"/>
      <c r="K444" s="153">
        <v>23.563</v>
      </c>
      <c r="L444" s="152"/>
      <c r="M444" s="152"/>
      <c r="N444" s="152"/>
      <c r="O444" s="152"/>
      <c r="P444" s="152"/>
      <c r="Q444" s="152"/>
      <c r="R444" s="154"/>
      <c r="T444" s="155"/>
      <c r="U444" s="152"/>
      <c r="V444" s="152"/>
      <c r="W444" s="152"/>
      <c r="X444" s="152"/>
      <c r="Y444" s="152"/>
      <c r="Z444" s="152"/>
      <c r="AA444" s="156"/>
      <c r="AT444" s="157" t="s">
        <v>166</v>
      </c>
      <c r="AU444" s="157" t="s">
        <v>95</v>
      </c>
      <c r="AV444" s="157" t="s">
        <v>95</v>
      </c>
      <c r="AW444" s="157" t="s">
        <v>102</v>
      </c>
      <c r="AX444" s="157" t="s">
        <v>80</v>
      </c>
      <c r="AY444" s="157" t="s">
        <v>150</v>
      </c>
    </row>
    <row r="445" spans="2:51" s="6" customFormat="1" ht="18.75" customHeight="1">
      <c r="B445" s="151"/>
      <c r="C445" s="152"/>
      <c r="D445" s="152"/>
      <c r="E445" s="152"/>
      <c r="F445" s="240" t="s">
        <v>473</v>
      </c>
      <c r="G445" s="241"/>
      <c r="H445" s="241"/>
      <c r="I445" s="241"/>
      <c r="J445" s="152"/>
      <c r="K445" s="153">
        <v>4.62</v>
      </c>
      <c r="L445" s="152"/>
      <c r="M445" s="152"/>
      <c r="N445" s="152"/>
      <c r="O445" s="152"/>
      <c r="P445" s="152"/>
      <c r="Q445" s="152"/>
      <c r="R445" s="154"/>
      <c r="T445" s="155"/>
      <c r="U445" s="152"/>
      <c r="V445" s="152"/>
      <c r="W445" s="152"/>
      <c r="X445" s="152"/>
      <c r="Y445" s="152"/>
      <c r="Z445" s="152"/>
      <c r="AA445" s="156"/>
      <c r="AT445" s="157" t="s">
        <v>166</v>
      </c>
      <c r="AU445" s="157" t="s">
        <v>95</v>
      </c>
      <c r="AV445" s="157" t="s">
        <v>95</v>
      </c>
      <c r="AW445" s="157" t="s">
        <v>102</v>
      </c>
      <c r="AX445" s="157" t="s">
        <v>80</v>
      </c>
      <c r="AY445" s="157" t="s">
        <v>150</v>
      </c>
    </row>
    <row r="446" spans="2:51" s="6" customFormat="1" ht="18.75" customHeight="1">
      <c r="B446" s="145"/>
      <c r="C446" s="146"/>
      <c r="D446" s="146"/>
      <c r="E446" s="146"/>
      <c r="F446" s="238" t="s">
        <v>178</v>
      </c>
      <c r="G446" s="239"/>
      <c r="H446" s="239"/>
      <c r="I446" s="239"/>
      <c r="J446" s="146"/>
      <c r="K446" s="146"/>
      <c r="L446" s="146"/>
      <c r="M446" s="146"/>
      <c r="N446" s="146"/>
      <c r="O446" s="146"/>
      <c r="P446" s="146"/>
      <c r="Q446" s="146"/>
      <c r="R446" s="147"/>
      <c r="T446" s="148"/>
      <c r="U446" s="146"/>
      <c r="V446" s="146"/>
      <c r="W446" s="146"/>
      <c r="X446" s="146"/>
      <c r="Y446" s="146"/>
      <c r="Z446" s="146"/>
      <c r="AA446" s="149"/>
      <c r="AT446" s="150" t="s">
        <v>166</v>
      </c>
      <c r="AU446" s="150" t="s">
        <v>95</v>
      </c>
      <c r="AV446" s="150" t="s">
        <v>22</v>
      </c>
      <c r="AW446" s="150" t="s">
        <v>102</v>
      </c>
      <c r="AX446" s="150" t="s">
        <v>80</v>
      </c>
      <c r="AY446" s="150" t="s">
        <v>150</v>
      </c>
    </row>
    <row r="447" spans="2:51" s="6" customFormat="1" ht="18.75" customHeight="1">
      <c r="B447" s="151"/>
      <c r="C447" s="152"/>
      <c r="D447" s="152"/>
      <c r="E447" s="152"/>
      <c r="F447" s="240" t="s">
        <v>478</v>
      </c>
      <c r="G447" s="241"/>
      <c r="H447" s="241"/>
      <c r="I447" s="241"/>
      <c r="J447" s="152"/>
      <c r="K447" s="153">
        <v>-6</v>
      </c>
      <c r="L447" s="152"/>
      <c r="M447" s="152"/>
      <c r="N447" s="152"/>
      <c r="O447" s="152"/>
      <c r="P447" s="152"/>
      <c r="Q447" s="152"/>
      <c r="R447" s="154"/>
      <c r="T447" s="155"/>
      <c r="U447" s="152"/>
      <c r="V447" s="152"/>
      <c r="W447" s="152"/>
      <c r="X447" s="152"/>
      <c r="Y447" s="152"/>
      <c r="Z447" s="152"/>
      <c r="AA447" s="156"/>
      <c r="AT447" s="157" t="s">
        <v>166</v>
      </c>
      <c r="AU447" s="157" t="s">
        <v>95</v>
      </c>
      <c r="AV447" s="157" t="s">
        <v>95</v>
      </c>
      <c r="AW447" s="157" t="s">
        <v>102</v>
      </c>
      <c r="AX447" s="157" t="s">
        <v>80</v>
      </c>
      <c r="AY447" s="157" t="s">
        <v>150</v>
      </c>
    </row>
    <row r="448" spans="2:51" s="6" customFormat="1" ht="18.75" customHeight="1">
      <c r="B448" s="151"/>
      <c r="C448" s="152"/>
      <c r="D448" s="152"/>
      <c r="E448" s="152"/>
      <c r="F448" s="240" t="s">
        <v>475</v>
      </c>
      <c r="G448" s="241"/>
      <c r="H448" s="241"/>
      <c r="I448" s="241"/>
      <c r="J448" s="152"/>
      <c r="K448" s="153">
        <v>-3.2</v>
      </c>
      <c r="L448" s="152"/>
      <c r="M448" s="152"/>
      <c r="N448" s="152"/>
      <c r="O448" s="152"/>
      <c r="P448" s="152"/>
      <c r="Q448" s="152"/>
      <c r="R448" s="154"/>
      <c r="T448" s="155"/>
      <c r="U448" s="152"/>
      <c r="V448" s="152"/>
      <c r="W448" s="152"/>
      <c r="X448" s="152"/>
      <c r="Y448" s="152"/>
      <c r="Z448" s="152"/>
      <c r="AA448" s="156"/>
      <c r="AT448" s="157" t="s">
        <v>166</v>
      </c>
      <c r="AU448" s="157" t="s">
        <v>95</v>
      </c>
      <c r="AV448" s="157" t="s">
        <v>95</v>
      </c>
      <c r="AW448" s="157" t="s">
        <v>102</v>
      </c>
      <c r="AX448" s="157" t="s">
        <v>80</v>
      </c>
      <c r="AY448" s="157" t="s">
        <v>150</v>
      </c>
    </row>
    <row r="449" spans="2:51" s="6" customFormat="1" ht="18.75" customHeight="1">
      <c r="B449" s="165"/>
      <c r="C449" s="166"/>
      <c r="D449" s="166"/>
      <c r="E449" s="166"/>
      <c r="F449" s="242" t="s">
        <v>181</v>
      </c>
      <c r="G449" s="243"/>
      <c r="H449" s="243"/>
      <c r="I449" s="243"/>
      <c r="J449" s="166"/>
      <c r="K449" s="167">
        <v>66.504</v>
      </c>
      <c r="L449" s="166"/>
      <c r="M449" s="166"/>
      <c r="N449" s="166"/>
      <c r="O449" s="166"/>
      <c r="P449" s="166"/>
      <c r="Q449" s="166"/>
      <c r="R449" s="168"/>
      <c r="T449" s="169"/>
      <c r="U449" s="166"/>
      <c r="V449" s="166"/>
      <c r="W449" s="166"/>
      <c r="X449" s="166"/>
      <c r="Y449" s="166"/>
      <c r="Z449" s="166"/>
      <c r="AA449" s="170"/>
      <c r="AT449" s="171" t="s">
        <v>166</v>
      </c>
      <c r="AU449" s="171" t="s">
        <v>95</v>
      </c>
      <c r="AV449" s="171" t="s">
        <v>155</v>
      </c>
      <c r="AW449" s="171" t="s">
        <v>102</v>
      </c>
      <c r="AX449" s="171" t="s">
        <v>22</v>
      </c>
      <c r="AY449" s="171" t="s">
        <v>150</v>
      </c>
    </row>
    <row r="450" spans="2:65" s="6" customFormat="1" ht="27" customHeight="1">
      <c r="B450" s="23"/>
      <c r="C450" s="138" t="s">
        <v>479</v>
      </c>
      <c r="D450" s="138" t="s">
        <v>151</v>
      </c>
      <c r="E450" s="139" t="s">
        <v>480</v>
      </c>
      <c r="F450" s="229" t="s">
        <v>481</v>
      </c>
      <c r="G450" s="230"/>
      <c r="H450" s="230"/>
      <c r="I450" s="230"/>
      <c r="J450" s="140" t="s">
        <v>163</v>
      </c>
      <c r="K450" s="141">
        <v>8.488</v>
      </c>
      <c r="L450" s="231">
        <v>0</v>
      </c>
      <c r="M450" s="230"/>
      <c r="N450" s="232">
        <f>ROUND($L$450*$K$450,2)</f>
        <v>0</v>
      </c>
      <c r="O450" s="230"/>
      <c r="P450" s="230"/>
      <c r="Q450" s="230"/>
      <c r="R450" s="25"/>
      <c r="T450" s="142"/>
      <c r="U450" s="31" t="s">
        <v>45</v>
      </c>
      <c r="V450" s="24"/>
      <c r="W450" s="143">
        <f>$V$450*$K$450</f>
        <v>0</v>
      </c>
      <c r="X450" s="143">
        <v>0</v>
      </c>
      <c r="Y450" s="143">
        <f>$X$450*$K$450</f>
        <v>0</v>
      </c>
      <c r="Z450" s="143">
        <v>0.261</v>
      </c>
      <c r="AA450" s="144">
        <f>$Z$450*$K$450</f>
        <v>2.215368</v>
      </c>
      <c r="AR450" s="6" t="s">
        <v>155</v>
      </c>
      <c r="AT450" s="6" t="s">
        <v>151</v>
      </c>
      <c r="AU450" s="6" t="s">
        <v>95</v>
      </c>
      <c r="AY450" s="6" t="s">
        <v>150</v>
      </c>
      <c r="BE450" s="87">
        <f>IF($U$450="základní",$N$450,0)</f>
        <v>0</v>
      </c>
      <c r="BF450" s="87">
        <f>IF($U$450="snížená",$N$450,0)</f>
        <v>0</v>
      </c>
      <c r="BG450" s="87">
        <f>IF($U$450="zákl. přenesená",$N$450,0)</f>
        <v>0</v>
      </c>
      <c r="BH450" s="87">
        <f>IF($U$450="sníž. přenesená",$N$450,0)</f>
        <v>0</v>
      </c>
      <c r="BI450" s="87">
        <f>IF($U$450="nulová",$N$450,0)</f>
        <v>0</v>
      </c>
      <c r="BJ450" s="6" t="s">
        <v>22</v>
      </c>
      <c r="BK450" s="87">
        <f>ROUND($L$450*$K$450,2)</f>
        <v>0</v>
      </c>
      <c r="BL450" s="6" t="s">
        <v>155</v>
      </c>
      <c r="BM450" s="6" t="s">
        <v>482</v>
      </c>
    </row>
    <row r="451" spans="2:51" s="6" customFormat="1" ht="18.75" customHeight="1">
      <c r="B451" s="151"/>
      <c r="C451" s="152"/>
      <c r="D451" s="152"/>
      <c r="E451" s="152"/>
      <c r="F451" s="240" t="s">
        <v>483</v>
      </c>
      <c r="G451" s="241"/>
      <c r="H451" s="241"/>
      <c r="I451" s="241"/>
      <c r="J451" s="152"/>
      <c r="K451" s="153">
        <v>5.363</v>
      </c>
      <c r="L451" s="152"/>
      <c r="M451" s="152"/>
      <c r="N451" s="152"/>
      <c r="O451" s="152"/>
      <c r="P451" s="152"/>
      <c r="Q451" s="152"/>
      <c r="R451" s="154"/>
      <c r="T451" s="155"/>
      <c r="U451" s="152"/>
      <c r="V451" s="152"/>
      <c r="W451" s="152"/>
      <c r="X451" s="152"/>
      <c r="Y451" s="152"/>
      <c r="Z451" s="152"/>
      <c r="AA451" s="156"/>
      <c r="AT451" s="157" t="s">
        <v>166</v>
      </c>
      <c r="AU451" s="157" t="s">
        <v>95</v>
      </c>
      <c r="AV451" s="157" t="s">
        <v>95</v>
      </c>
      <c r="AW451" s="157" t="s">
        <v>102</v>
      </c>
      <c r="AX451" s="157" t="s">
        <v>80</v>
      </c>
      <c r="AY451" s="157" t="s">
        <v>150</v>
      </c>
    </row>
    <row r="452" spans="2:51" s="6" customFormat="1" ht="18.75" customHeight="1">
      <c r="B452" s="151"/>
      <c r="C452" s="152"/>
      <c r="D452" s="152"/>
      <c r="E452" s="152"/>
      <c r="F452" s="240" t="s">
        <v>484</v>
      </c>
      <c r="G452" s="241"/>
      <c r="H452" s="241"/>
      <c r="I452" s="241"/>
      <c r="J452" s="152"/>
      <c r="K452" s="153">
        <v>-1.2</v>
      </c>
      <c r="L452" s="152"/>
      <c r="M452" s="152"/>
      <c r="N452" s="152"/>
      <c r="O452" s="152"/>
      <c r="P452" s="152"/>
      <c r="Q452" s="152"/>
      <c r="R452" s="154"/>
      <c r="T452" s="155"/>
      <c r="U452" s="152"/>
      <c r="V452" s="152"/>
      <c r="W452" s="152"/>
      <c r="X452" s="152"/>
      <c r="Y452" s="152"/>
      <c r="Z452" s="152"/>
      <c r="AA452" s="156"/>
      <c r="AT452" s="157" t="s">
        <v>166</v>
      </c>
      <c r="AU452" s="157" t="s">
        <v>95</v>
      </c>
      <c r="AV452" s="157" t="s">
        <v>95</v>
      </c>
      <c r="AW452" s="157" t="s">
        <v>102</v>
      </c>
      <c r="AX452" s="157" t="s">
        <v>80</v>
      </c>
      <c r="AY452" s="157" t="s">
        <v>150</v>
      </c>
    </row>
    <row r="453" spans="2:51" s="6" customFormat="1" ht="18.75" customHeight="1">
      <c r="B453" s="151"/>
      <c r="C453" s="152"/>
      <c r="D453" s="152"/>
      <c r="E453" s="152"/>
      <c r="F453" s="240" t="s">
        <v>485</v>
      </c>
      <c r="G453" s="241"/>
      <c r="H453" s="241"/>
      <c r="I453" s="241"/>
      <c r="J453" s="152"/>
      <c r="K453" s="153">
        <v>5.525</v>
      </c>
      <c r="L453" s="152"/>
      <c r="M453" s="152"/>
      <c r="N453" s="152"/>
      <c r="O453" s="152"/>
      <c r="P453" s="152"/>
      <c r="Q453" s="152"/>
      <c r="R453" s="154"/>
      <c r="T453" s="155"/>
      <c r="U453" s="152"/>
      <c r="V453" s="152"/>
      <c r="W453" s="152"/>
      <c r="X453" s="152"/>
      <c r="Y453" s="152"/>
      <c r="Z453" s="152"/>
      <c r="AA453" s="156"/>
      <c r="AT453" s="157" t="s">
        <v>166</v>
      </c>
      <c r="AU453" s="157" t="s">
        <v>95</v>
      </c>
      <c r="AV453" s="157" t="s">
        <v>95</v>
      </c>
      <c r="AW453" s="157" t="s">
        <v>102</v>
      </c>
      <c r="AX453" s="157" t="s">
        <v>80</v>
      </c>
      <c r="AY453" s="157" t="s">
        <v>150</v>
      </c>
    </row>
    <row r="454" spans="2:51" s="6" customFormat="1" ht="18.75" customHeight="1">
      <c r="B454" s="151"/>
      <c r="C454" s="152"/>
      <c r="D454" s="152"/>
      <c r="E454" s="152"/>
      <c r="F454" s="240" t="s">
        <v>484</v>
      </c>
      <c r="G454" s="241"/>
      <c r="H454" s="241"/>
      <c r="I454" s="241"/>
      <c r="J454" s="152"/>
      <c r="K454" s="153">
        <v>-1.2</v>
      </c>
      <c r="L454" s="152"/>
      <c r="M454" s="152"/>
      <c r="N454" s="152"/>
      <c r="O454" s="152"/>
      <c r="P454" s="152"/>
      <c r="Q454" s="152"/>
      <c r="R454" s="154"/>
      <c r="T454" s="155"/>
      <c r="U454" s="152"/>
      <c r="V454" s="152"/>
      <c r="W454" s="152"/>
      <c r="X454" s="152"/>
      <c r="Y454" s="152"/>
      <c r="Z454" s="152"/>
      <c r="AA454" s="156"/>
      <c r="AT454" s="157" t="s">
        <v>166</v>
      </c>
      <c r="AU454" s="157" t="s">
        <v>95</v>
      </c>
      <c r="AV454" s="157" t="s">
        <v>95</v>
      </c>
      <c r="AW454" s="157" t="s">
        <v>102</v>
      </c>
      <c r="AX454" s="157" t="s">
        <v>80</v>
      </c>
      <c r="AY454" s="157" t="s">
        <v>150</v>
      </c>
    </row>
    <row r="455" spans="2:51" s="6" customFormat="1" ht="18.75" customHeight="1">
      <c r="B455" s="165"/>
      <c r="C455" s="166"/>
      <c r="D455" s="166"/>
      <c r="E455" s="166"/>
      <c r="F455" s="242" t="s">
        <v>181</v>
      </c>
      <c r="G455" s="243"/>
      <c r="H455" s="243"/>
      <c r="I455" s="243"/>
      <c r="J455" s="166"/>
      <c r="K455" s="167">
        <v>8.488</v>
      </c>
      <c r="L455" s="166"/>
      <c r="M455" s="166"/>
      <c r="N455" s="166"/>
      <c r="O455" s="166"/>
      <c r="P455" s="166"/>
      <c r="Q455" s="166"/>
      <c r="R455" s="168"/>
      <c r="T455" s="169"/>
      <c r="U455" s="166"/>
      <c r="V455" s="166"/>
      <c r="W455" s="166"/>
      <c r="X455" s="166"/>
      <c r="Y455" s="166"/>
      <c r="Z455" s="166"/>
      <c r="AA455" s="170"/>
      <c r="AT455" s="171" t="s">
        <v>166</v>
      </c>
      <c r="AU455" s="171" t="s">
        <v>95</v>
      </c>
      <c r="AV455" s="171" t="s">
        <v>155</v>
      </c>
      <c r="AW455" s="171" t="s">
        <v>102</v>
      </c>
      <c r="AX455" s="171" t="s">
        <v>22</v>
      </c>
      <c r="AY455" s="171" t="s">
        <v>150</v>
      </c>
    </row>
    <row r="456" spans="2:65" s="6" customFormat="1" ht="27" customHeight="1">
      <c r="B456" s="23"/>
      <c r="C456" s="138" t="s">
        <v>486</v>
      </c>
      <c r="D456" s="138" t="s">
        <v>151</v>
      </c>
      <c r="E456" s="139" t="s">
        <v>487</v>
      </c>
      <c r="F456" s="229" t="s">
        <v>488</v>
      </c>
      <c r="G456" s="230"/>
      <c r="H456" s="230"/>
      <c r="I456" s="230"/>
      <c r="J456" s="140" t="s">
        <v>351</v>
      </c>
      <c r="K456" s="141">
        <v>0.971</v>
      </c>
      <c r="L456" s="231">
        <v>0</v>
      </c>
      <c r="M456" s="230"/>
      <c r="N456" s="232">
        <f>ROUND($L$456*$K$456,2)</f>
        <v>0</v>
      </c>
      <c r="O456" s="230"/>
      <c r="P456" s="230"/>
      <c r="Q456" s="230"/>
      <c r="R456" s="25"/>
      <c r="T456" s="142"/>
      <c r="U456" s="31" t="s">
        <v>45</v>
      </c>
      <c r="V456" s="24"/>
      <c r="W456" s="143">
        <f>$V$456*$K$456</f>
        <v>0</v>
      </c>
      <c r="X456" s="143">
        <v>0</v>
      </c>
      <c r="Y456" s="143">
        <f>$X$456*$K$456</f>
        <v>0</v>
      </c>
      <c r="Z456" s="143">
        <v>2.2</v>
      </c>
      <c r="AA456" s="144">
        <f>$Z$456*$K$456</f>
        <v>2.1362</v>
      </c>
      <c r="AR456" s="6" t="s">
        <v>155</v>
      </c>
      <c r="AT456" s="6" t="s">
        <v>151</v>
      </c>
      <c r="AU456" s="6" t="s">
        <v>95</v>
      </c>
      <c r="AY456" s="6" t="s">
        <v>150</v>
      </c>
      <c r="BE456" s="87">
        <f>IF($U$456="základní",$N$456,0)</f>
        <v>0</v>
      </c>
      <c r="BF456" s="87">
        <f>IF($U$456="snížená",$N$456,0)</f>
        <v>0</v>
      </c>
      <c r="BG456" s="87">
        <f>IF($U$456="zákl. přenesená",$N$456,0)</f>
        <v>0</v>
      </c>
      <c r="BH456" s="87">
        <f>IF($U$456="sníž. přenesená",$N$456,0)</f>
        <v>0</v>
      </c>
      <c r="BI456" s="87">
        <f>IF($U$456="nulová",$N$456,0)</f>
        <v>0</v>
      </c>
      <c r="BJ456" s="6" t="s">
        <v>22</v>
      </c>
      <c r="BK456" s="87">
        <f>ROUND($L$456*$K$456,2)</f>
        <v>0</v>
      </c>
      <c r="BL456" s="6" t="s">
        <v>155</v>
      </c>
      <c r="BM456" s="6" t="s">
        <v>489</v>
      </c>
    </row>
    <row r="457" spans="2:51" s="6" customFormat="1" ht="18.75" customHeight="1">
      <c r="B457" s="145"/>
      <c r="C457" s="146"/>
      <c r="D457" s="146"/>
      <c r="E457" s="146"/>
      <c r="F457" s="238" t="s">
        <v>490</v>
      </c>
      <c r="G457" s="239"/>
      <c r="H457" s="239"/>
      <c r="I457" s="239"/>
      <c r="J457" s="146"/>
      <c r="K457" s="146"/>
      <c r="L457" s="146"/>
      <c r="M457" s="146"/>
      <c r="N457" s="146"/>
      <c r="O457" s="146"/>
      <c r="P457" s="146"/>
      <c r="Q457" s="146"/>
      <c r="R457" s="147"/>
      <c r="T457" s="148"/>
      <c r="U457" s="146"/>
      <c r="V457" s="146"/>
      <c r="W457" s="146"/>
      <c r="X457" s="146"/>
      <c r="Y457" s="146"/>
      <c r="Z457" s="146"/>
      <c r="AA457" s="149"/>
      <c r="AT457" s="150" t="s">
        <v>166</v>
      </c>
      <c r="AU457" s="150" t="s">
        <v>95</v>
      </c>
      <c r="AV457" s="150" t="s">
        <v>22</v>
      </c>
      <c r="AW457" s="150" t="s">
        <v>102</v>
      </c>
      <c r="AX457" s="150" t="s">
        <v>80</v>
      </c>
      <c r="AY457" s="150" t="s">
        <v>150</v>
      </c>
    </row>
    <row r="458" spans="2:51" s="6" customFormat="1" ht="18.75" customHeight="1">
      <c r="B458" s="145"/>
      <c r="C458" s="146"/>
      <c r="D458" s="146"/>
      <c r="E458" s="146"/>
      <c r="F458" s="238" t="s">
        <v>491</v>
      </c>
      <c r="G458" s="239"/>
      <c r="H458" s="239"/>
      <c r="I458" s="239"/>
      <c r="J458" s="146"/>
      <c r="K458" s="146"/>
      <c r="L458" s="146"/>
      <c r="M458" s="146"/>
      <c r="N458" s="146"/>
      <c r="O458" s="146"/>
      <c r="P458" s="146"/>
      <c r="Q458" s="146"/>
      <c r="R458" s="147"/>
      <c r="T458" s="148"/>
      <c r="U458" s="146"/>
      <c r="V458" s="146"/>
      <c r="W458" s="146"/>
      <c r="X458" s="146"/>
      <c r="Y458" s="146"/>
      <c r="Z458" s="146"/>
      <c r="AA458" s="149"/>
      <c r="AT458" s="150" t="s">
        <v>166</v>
      </c>
      <c r="AU458" s="150" t="s">
        <v>95</v>
      </c>
      <c r="AV458" s="150" t="s">
        <v>22</v>
      </c>
      <c r="AW458" s="150" t="s">
        <v>102</v>
      </c>
      <c r="AX458" s="150" t="s">
        <v>80</v>
      </c>
      <c r="AY458" s="150" t="s">
        <v>150</v>
      </c>
    </row>
    <row r="459" spans="2:51" s="6" customFormat="1" ht="18.75" customHeight="1">
      <c r="B459" s="151"/>
      <c r="C459" s="152"/>
      <c r="D459" s="152"/>
      <c r="E459" s="152"/>
      <c r="F459" s="240" t="s">
        <v>492</v>
      </c>
      <c r="G459" s="241"/>
      <c r="H459" s="241"/>
      <c r="I459" s="241"/>
      <c r="J459" s="152"/>
      <c r="K459" s="153">
        <v>0.731</v>
      </c>
      <c r="L459" s="152"/>
      <c r="M459" s="152"/>
      <c r="N459" s="152"/>
      <c r="O459" s="152"/>
      <c r="P459" s="152"/>
      <c r="Q459" s="152"/>
      <c r="R459" s="154"/>
      <c r="T459" s="155"/>
      <c r="U459" s="152"/>
      <c r="V459" s="152"/>
      <c r="W459" s="152"/>
      <c r="X459" s="152"/>
      <c r="Y459" s="152"/>
      <c r="Z459" s="152"/>
      <c r="AA459" s="156"/>
      <c r="AT459" s="157" t="s">
        <v>166</v>
      </c>
      <c r="AU459" s="157" t="s">
        <v>95</v>
      </c>
      <c r="AV459" s="157" t="s">
        <v>95</v>
      </c>
      <c r="AW459" s="157" t="s">
        <v>102</v>
      </c>
      <c r="AX459" s="157" t="s">
        <v>80</v>
      </c>
      <c r="AY459" s="157" t="s">
        <v>150</v>
      </c>
    </row>
    <row r="460" spans="2:51" s="6" customFormat="1" ht="18.75" customHeight="1">
      <c r="B460" s="145"/>
      <c r="C460" s="146"/>
      <c r="D460" s="146"/>
      <c r="E460" s="146"/>
      <c r="F460" s="238" t="s">
        <v>493</v>
      </c>
      <c r="G460" s="239"/>
      <c r="H460" s="239"/>
      <c r="I460" s="239"/>
      <c r="J460" s="146"/>
      <c r="K460" s="146"/>
      <c r="L460" s="146"/>
      <c r="M460" s="146"/>
      <c r="N460" s="146"/>
      <c r="O460" s="146"/>
      <c r="P460" s="146"/>
      <c r="Q460" s="146"/>
      <c r="R460" s="147"/>
      <c r="T460" s="148"/>
      <c r="U460" s="146"/>
      <c r="V460" s="146"/>
      <c r="W460" s="146"/>
      <c r="X460" s="146"/>
      <c r="Y460" s="146"/>
      <c r="Z460" s="146"/>
      <c r="AA460" s="149"/>
      <c r="AT460" s="150" t="s">
        <v>166</v>
      </c>
      <c r="AU460" s="150" t="s">
        <v>95</v>
      </c>
      <c r="AV460" s="150" t="s">
        <v>22</v>
      </c>
      <c r="AW460" s="150" t="s">
        <v>102</v>
      </c>
      <c r="AX460" s="150" t="s">
        <v>80</v>
      </c>
      <c r="AY460" s="150" t="s">
        <v>150</v>
      </c>
    </row>
    <row r="461" spans="2:51" s="6" customFormat="1" ht="18.75" customHeight="1">
      <c r="B461" s="151"/>
      <c r="C461" s="152"/>
      <c r="D461" s="152"/>
      <c r="E461" s="152"/>
      <c r="F461" s="240" t="s">
        <v>494</v>
      </c>
      <c r="G461" s="241"/>
      <c r="H461" s="241"/>
      <c r="I461" s="241"/>
      <c r="J461" s="152"/>
      <c r="K461" s="153">
        <v>0.24</v>
      </c>
      <c r="L461" s="152"/>
      <c r="M461" s="152"/>
      <c r="N461" s="152"/>
      <c r="O461" s="152"/>
      <c r="P461" s="152"/>
      <c r="Q461" s="152"/>
      <c r="R461" s="154"/>
      <c r="T461" s="155"/>
      <c r="U461" s="152"/>
      <c r="V461" s="152"/>
      <c r="W461" s="152"/>
      <c r="X461" s="152"/>
      <c r="Y461" s="152"/>
      <c r="Z461" s="152"/>
      <c r="AA461" s="156"/>
      <c r="AT461" s="157" t="s">
        <v>166</v>
      </c>
      <c r="AU461" s="157" t="s">
        <v>95</v>
      </c>
      <c r="AV461" s="157" t="s">
        <v>95</v>
      </c>
      <c r="AW461" s="157" t="s">
        <v>102</v>
      </c>
      <c r="AX461" s="157" t="s">
        <v>80</v>
      </c>
      <c r="AY461" s="157" t="s">
        <v>150</v>
      </c>
    </row>
    <row r="462" spans="2:51" s="6" customFormat="1" ht="18.75" customHeight="1">
      <c r="B462" s="165"/>
      <c r="C462" s="166"/>
      <c r="D462" s="166"/>
      <c r="E462" s="166"/>
      <c r="F462" s="242" t="s">
        <v>181</v>
      </c>
      <c r="G462" s="243"/>
      <c r="H462" s="243"/>
      <c r="I462" s="243"/>
      <c r="J462" s="166"/>
      <c r="K462" s="167">
        <v>0.971</v>
      </c>
      <c r="L462" s="166"/>
      <c r="M462" s="166"/>
      <c r="N462" s="166"/>
      <c r="O462" s="166"/>
      <c r="P462" s="166"/>
      <c r="Q462" s="166"/>
      <c r="R462" s="168"/>
      <c r="T462" s="169"/>
      <c r="U462" s="166"/>
      <c r="V462" s="166"/>
      <c r="W462" s="166"/>
      <c r="X462" s="166"/>
      <c r="Y462" s="166"/>
      <c r="Z462" s="166"/>
      <c r="AA462" s="170"/>
      <c r="AT462" s="171" t="s">
        <v>166</v>
      </c>
      <c r="AU462" s="171" t="s">
        <v>95</v>
      </c>
      <c r="AV462" s="171" t="s">
        <v>155</v>
      </c>
      <c r="AW462" s="171" t="s">
        <v>102</v>
      </c>
      <c r="AX462" s="171" t="s">
        <v>22</v>
      </c>
      <c r="AY462" s="171" t="s">
        <v>150</v>
      </c>
    </row>
    <row r="463" spans="2:65" s="6" customFormat="1" ht="27" customHeight="1">
      <c r="B463" s="23"/>
      <c r="C463" s="138" t="s">
        <v>495</v>
      </c>
      <c r="D463" s="138" t="s">
        <v>151</v>
      </c>
      <c r="E463" s="139" t="s">
        <v>496</v>
      </c>
      <c r="F463" s="229" t="s">
        <v>497</v>
      </c>
      <c r="G463" s="230"/>
      <c r="H463" s="230"/>
      <c r="I463" s="230"/>
      <c r="J463" s="140" t="s">
        <v>351</v>
      </c>
      <c r="K463" s="141">
        <v>9.36</v>
      </c>
      <c r="L463" s="231">
        <v>0</v>
      </c>
      <c r="M463" s="230"/>
      <c r="N463" s="232">
        <f>ROUND($L$463*$K$463,2)</f>
        <v>0</v>
      </c>
      <c r="O463" s="230"/>
      <c r="P463" s="230"/>
      <c r="Q463" s="230"/>
      <c r="R463" s="25"/>
      <c r="T463" s="142"/>
      <c r="U463" s="31" t="s">
        <v>45</v>
      </c>
      <c r="V463" s="24"/>
      <c r="W463" s="143">
        <f>$V$463*$K$463</f>
        <v>0</v>
      </c>
      <c r="X463" s="143">
        <v>0</v>
      </c>
      <c r="Y463" s="143">
        <f>$X$463*$K$463</f>
        <v>0</v>
      </c>
      <c r="Z463" s="143">
        <v>2.2</v>
      </c>
      <c r="AA463" s="144">
        <f>$Z$463*$K$463</f>
        <v>20.592</v>
      </c>
      <c r="AR463" s="6" t="s">
        <v>155</v>
      </c>
      <c r="AT463" s="6" t="s">
        <v>151</v>
      </c>
      <c r="AU463" s="6" t="s">
        <v>95</v>
      </c>
      <c r="AY463" s="6" t="s">
        <v>150</v>
      </c>
      <c r="BE463" s="87">
        <f>IF($U$463="základní",$N$463,0)</f>
        <v>0</v>
      </c>
      <c r="BF463" s="87">
        <f>IF($U$463="snížená",$N$463,0)</f>
        <v>0</v>
      </c>
      <c r="BG463" s="87">
        <f>IF($U$463="zákl. přenesená",$N$463,0)</f>
        <v>0</v>
      </c>
      <c r="BH463" s="87">
        <f>IF($U$463="sníž. přenesená",$N$463,0)</f>
        <v>0</v>
      </c>
      <c r="BI463" s="87">
        <f>IF($U$463="nulová",$N$463,0)</f>
        <v>0</v>
      </c>
      <c r="BJ463" s="6" t="s">
        <v>22</v>
      </c>
      <c r="BK463" s="87">
        <f>ROUND($L$463*$K$463,2)</f>
        <v>0</v>
      </c>
      <c r="BL463" s="6" t="s">
        <v>155</v>
      </c>
      <c r="BM463" s="6" t="s">
        <v>498</v>
      </c>
    </row>
    <row r="464" spans="2:51" s="6" customFormat="1" ht="18.75" customHeight="1">
      <c r="B464" s="145"/>
      <c r="C464" s="146"/>
      <c r="D464" s="146"/>
      <c r="E464" s="146"/>
      <c r="F464" s="238" t="s">
        <v>499</v>
      </c>
      <c r="G464" s="239"/>
      <c r="H464" s="239"/>
      <c r="I464" s="239"/>
      <c r="J464" s="146"/>
      <c r="K464" s="146"/>
      <c r="L464" s="146"/>
      <c r="M464" s="146"/>
      <c r="N464" s="146"/>
      <c r="O464" s="146"/>
      <c r="P464" s="146"/>
      <c r="Q464" s="146"/>
      <c r="R464" s="147"/>
      <c r="T464" s="148"/>
      <c r="U464" s="146"/>
      <c r="V464" s="146"/>
      <c r="W464" s="146"/>
      <c r="X464" s="146"/>
      <c r="Y464" s="146"/>
      <c r="Z464" s="146"/>
      <c r="AA464" s="149"/>
      <c r="AT464" s="150" t="s">
        <v>166</v>
      </c>
      <c r="AU464" s="150" t="s">
        <v>95</v>
      </c>
      <c r="AV464" s="150" t="s">
        <v>22</v>
      </c>
      <c r="AW464" s="150" t="s">
        <v>102</v>
      </c>
      <c r="AX464" s="150" t="s">
        <v>80</v>
      </c>
      <c r="AY464" s="150" t="s">
        <v>150</v>
      </c>
    </row>
    <row r="465" spans="2:51" s="6" customFormat="1" ht="18.75" customHeight="1">
      <c r="B465" s="145"/>
      <c r="C465" s="146"/>
      <c r="D465" s="146"/>
      <c r="E465" s="146"/>
      <c r="F465" s="238" t="s">
        <v>500</v>
      </c>
      <c r="G465" s="239"/>
      <c r="H465" s="239"/>
      <c r="I465" s="239"/>
      <c r="J465" s="146"/>
      <c r="K465" s="146"/>
      <c r="L465" s="146"/>
      <c r="M465" s="146"/>
      <c r="N465" s="146"/>
      <c r="O465" s="146"/>
      <c r="P465" s="146"/>
      <c r="Q465" s="146"/>
      <c r="R465" s="147"/>
      <c r="T465" s="148"/>
      <c r="U465" s="146"/>
      <c r="V465" s="146"/>
      <c r="W465" s="146"/>
      <c r="X465" s="146"/>
      <c r="Y465" s="146"/>
      <c r="Z465" s="146"/>
      <c r="AA465" s="149"/>
      <c r="AT465" s="150" t="s">
        <v>166</v>
      </c>
      <c r="AU465" s="150" t="s">
        <v>95</v>
      </c>
      <c r="AV465" s="150" t="s">
        <v>22</v>
      </c>
      <c r="AW465" s="150" t="s">
        <v>102</v>
      </c>
      <c r="AX465" s="150" t="s">
        <v>80</v>
      </c>
      <c r="AY465" s="150" t="s">
        <v>150</v>
      </c>
    </row>
    <row r="466" spans="2:51" s="6" customFormat="1" ht="18.75" customHeight="1">
      <c r="B466" s="151"/>
      <c r="C466" s="152"/>
      <c r="D466" s="152"/>
      <c r="E466" s="152"/>
      <c r="F466" s="240" t="s">
        <v>501</v>
      </c>
      <c r="G466" s="241"/>
      <c r="H466" s="241"/>
      <c r="I466" s="241"/>
      <c r="J466" s="152"/>
      <c r="K466" s="153">
        <v>7.08</v>
      </c>
      <c r="L466" s="152"/>
      <c r="M466" s="152"/>
      <c r="N466" s="152"/>
      <c r="O466" s="152"/>
      <c r="P466" s="152"/>
      <c r="Q466" s="152"/>
      <c r="R466" s="154"/>
      <c r="T466" s="155"/>
      <c r="U466" s="152"/>
      <c r="V466" s="152"/>
      <c r="W466" s="152"/>
      <c r="X466" s="152"/>
      <c r="Y466" s="152"/>
      <c r="Z466" s="152"/>
      <c r="AA466" s="156"/>
      <c r="AT466" s="157" t="s">
        <v>166</v>
      </c>
      <c r="AU466" s="157" t="s">
        <v>95</v>
      </c>
      <c r="AV466" s="157" t="s">
        <v>95</v>
      </c>
      <c r="AW466" s="157" t="s">
        <v>102</v>
      </c>
      <c r="AX466" s="157" t="s">
        <v>80</v>
      </c>
      <c r="AY466" s="157" t="s">
        <v>150</v>
      </c>
    </row>
    <row r="467" spans="2:51" s="6" customFormat="1" ht="18.75" customHeight="1">
      <c r="B467" s="145"/>
      <c r="C467" s="146"/>
      <c r="D467" s="146"/>
      <c r="E467" s="146"/>
      <c r="F467" s="238" t="s">
        <v>502</v>
      </c>
      <c r="G467" s="239"/>
      <c r="H467" s="239"/>
      <c r="I467" s="239"/>
      <c r="J467" s="146"/>
      <c r="K467" s="146"/>
      <c r="L467" s="146"/>
      <c r="M467" s="146"/>
      <c r="N467" s="146"/>
      <c r="O467" s="146"/>
      <c r="P467" s="146"/>
      <c r="Q467" s="146"/>
      <c r="R467" s="147"/>
      <c r="T467" s="148"/>
      <c r="U467" s="146"/>
      <c r="V467" s="146"/>
      <c r="W467" s="146"/>
      <c r="X467" s="146"/>
      <c r="Y467" s="146"/>
      <c r="Z467" s="146"/>
      <c r="AA467" s="149"/>
      <c r="AT467" s="150" t="s">
        <v>166</v>
      </c>
      <c r="AU467" s="150" t="s">
        <v>95</v>
      </c>
      <c r="AV467" s="150" t="s">
        <v>22</v>
      </c>
      <c r="AW467" s="150" t="s">
        <v>102</v>
      </c>
      <c r="AX467" s="150" t="s">
        <v>80</v>
      </c>
      <c r="AY467" s="150" t="s">
        <v>150</v>
      </c>
    </row>
    <row r="468" spans="2:51" s="6" customFormat="1" ht="18.75" customHeight="1">
      <c r="B468" s="151"/>
      <c r="C468" s="152"/>
      <c r="D468" s="152"/>
      <c r="E468" s="152"/>
      <c r="F468" s="240" t="s">
        <v>503</v>
      </c>
      <c r="G468" s="241"/>
      <c r="H468" s="241"/>
      <c r="I468" s="241"/>
      <c r="J468" s="152"/>
      <c r="K468" s="153">
        <v>2.28</v>
      </c>
      <c r="L468" s="152"/>
      <c r="M468" s="152"/>
      <c r="N468" s="152"/>
      <c r="O468" s="152"/>
      <c r="P468" s="152"/>
      <c r="Q468" s="152"/>
      <c r="R468" s="154"/>
      <c r="T468" s="155"/>
      <c r="U468" s="152"/>
      <c r="V468" s="152"/>
      <c r="W468" s="152"/>
      <c r="X468" s="152"/>
      <c r="Y468" s="152"/>
      <c r="Z468" s="152"/>
      <c r="AA468" s="156"/>
      <c r="AT468" s="157" t="s">
        <v>166</v>
      </c>
      <c r="AU468" s="157" t="s">
        <v>95</v>
      </c>
      <c r="AV468" s="157" t="s">
        <v>95</v>
      </c>
      <c r="AW468" s="157" t="s">
        <v>102</v>
      </c>
      <c r="AX468" s="157" t="s">
        <v>80</v>
      </c>
      <c r="AY468" s="157" t="s">
        <v>150</v>
      </c>
    </row>
    <row r="469" spans="2:51" s="6" customFormat="1" ht="18.75" customHeight="1">
      <c r="B469" s="165"/>
      <c r="C469" s="166"/>
      <c r="D469" s="166"/>
      <c r="E469" s="166"/>
      <c r="F469" s="242" t="s">
        <v>181</v>
      </c>
      <c r="G469" s="243"/>
      <c r="H469" s="243"/>
      <c r="I469" s="243"/>
      <c r="J469" s="166"/>
      <c r="K469" s="167">
        <v>9.36</v>
      </c>
      <c r="L469" s="166"/>
      <c r="M469" s="166"/>
      <c r="N469" s="166"/>
      <c r="O469" s="166"/>
      <c r="P469" s="166"/>
      <c r="Q469" s="166"/>
      <c r="R469" s="168"/>
      <c r="T469" s="169"/>
      <c r="U469" s="166"/>
      <c r="V469" s="166"/>
      <c r="W469" s="166"/>
      <c r="X469" s="166"/>
      <c r="Y469" s="166"/>
      <c r="Z469" s="166"/>
      <c r="AA469" s="170"/>
      <c r="AT469" s="171" t="s">
        <v>166</v>
      </c>
      <c r="AU469" s="171" t="s">
        <v>95</v>
      </c>
      <c r="AV469" s="171" t="s">
        <v>155</v>
      </c>
      <c r="AW469" s="171" t="s">
        <v>102</v>
      </c>
      <c r="AX469" s="171" t="s">
        <v>22</v>
      </c>
      <c r="AY469" s="171" t="s">
        <v>150</v>
      </c>
    </row>
    <row r="470" spans="2:65" s="6" customFormat="1" ht="27" customHeight="1">
      <c r="B470" s="23"/>
      <c r="C470" s="138" t="s">
        <v>504</v>
      </c>
      <c r="D470" s="138" t="s">
        <v>151</v>
      </c>
      <c r="E470" s="139" t="s">
        <v>505</v>
      </c>
      <c r="F470" s="229" t="s">
        <v>506</v>
      </c>
      <c r="G470" s="230"/>
      <c r="H470" s="230"/>
      <c r="I470" s="230"/>
      <c r="J470" s="140" t="s">
        <v>351</v>
      </c>
      <c r="K470" s="141">
        <v>6.397</v>
      </c>
      <c r="L470" s="231">
        <v>0</v>
      </c>
      <c r="M470" s="230"/>
      <c r="N470" s="232">
        <f>ROUND($L$470*$K$470,2)</f>
        <v>0</v>
      </c>
      <c r="O470" s="230"/>
      <c r="P470" s="230"/>
      <c r="Q470" s="230"/>
      <c r="R470" s="25"/>
      <c r="T470" s="142"/>
      <c r="U470" s="31" t="s">
        <v>45</v>
      </c>
      <c r="V470" s="24"/>
      <c r="W470" s="143">
        <f>$V$470*$K$470</f>
        <v>0</v>
      </c>
      <c r="X470" s="143">
        <v>0</v>
      </c>
      <c r="Y470" s="143">
        <f>$X$470*$K$470</f>
        <v>0</v>
      </c>
      <c r="Z470" s="143">
        <v>2.2</v>
      </c>
      <c r="AA470" s="144">
        <f>$Z$470*$K$470</f>
        <v>14.073400000000001</v>
      </c>
      <c r="AR470" s="6" t="s">
        <v>155</v>
      </c>
      <c r="AT470" s="6" t="s">
        <v>151</v>
      </c>
      <c r="AU470" s="6" t="s">
        <v>95</v>
      </c>
      <c r="AY470" s="6" t="s">
        <v>150</v>
      </c>
      <c r="BE470" s="87">
        <f>IF($U$470="základní",$N$470,0)</f>
        <v>0</v>
      </c>
      <c r="BF470" s="87">
        <f>IF($U$470="snížená",$N$470,0)</f>
        <v>0</v>
      </c>
      <c r="BG470" s="87">
        <f>IF($U$470="zákl. přenesená",$N$470,0)</f>
        <v>0</v>
      </c>
      <c r="BH470" s="87">
        <f>IF($U$470="sníž. přenesená",$N$470,0)</f>
        <v>0</v>
      </c>
      <c r="BI470" s="87">
        <f>IF($U$470="nulová",$N$470,0)</f>
        <v>0</v>
      </c>
      <c r="BJ470" s="6" t="s">
        <v>22</v>
      </c>
      <c r="BK470" s="87">
        <f>ROUND($L$470*$K$470,2)</f>
        <v>0</v>
      </c>
      <c r="BL470" s="6" t="s">
        <v>155</v>
      </c>
      <c r="BM470" s="6" t="s">
        <v>507</v>
      </c>
    </row>
    <row r="471" spans="2:51" s="6" customFormat="1" ht="18.75" customHeight="1">
      <c r="B471" s="145"/>
      <c r="C471" s="146"/>
      <c r="D471" s="146"/>
      <c r="E471" s="146"/>
      <c r="F471" s="238" t="s">
        <v>387</v>
      </c>
      <c r="G471" s="239"/>
      <c r="H471" s="239"/>
      <c r="I471" s="239"/>
      <c r="J471" s="146"/>
      <c r="K471" s="146"/>
      <c r="L471" s="146"/>
      <c r="M471" s="146"/>
      <c r="N471" s="146"/>
      <c r="O471" s="146"/>
      <c r="P471" s="146"/>
      <c r="Q471" s="146"/>
      <c r="R471" s="147"/>
      <c r="T471" s="148"/>
      <c r="U471" s="146"/>
      <c r="V471" s="146"/>
      <c r="W471" s="146"/>
      <c r="X471" s="146"/>
      <c r="Y471" s="146"/>
      <c r="Z471" s="146"/>
      <c r="AA471" s="149"/>
      <c r="AT471" s="150" t="s">
        <v>166</v>
      </c>
      <c r="AU471" s="150" t="s">
        <v>95</v>
      </c>
      <c r="AV471" s="150" t="s">
        <v>22</v>
      </c>
      <c r="AW471" s="150" t="s">
        <v>102</v>
      </c>
      <c r="AX471" s="150" t="s">
        <v>80</v>
      </c>
      <c r="AY471" s="150" t="s">
        <v>150</v>
      </c>
    </row>
    <row r="472" spans="2:51" s="6" customFormat="1" ht="18.75" customHeight="1">
      <c r="B472" s="145"/>
      <c r="C472" s="146"/>
      <c r="D472" s="146"/>
      <c r="E472" s="146"/>
      <c r="F472" s="238" t="s">
        <v>508</v>
      </c>
      <c r="G472" s="239"/>
      <c r="H472" s="239"/>
      <c r="I472" s="239"/>
      <c r="J472" s="146"/>
      <c r="K472" s="146"/>
      <c r="L472" s="146"/>
      <c r="M472" s="146"/>
      <c r="N472" s="146"/>
      <c r="O472" s="146"/>
      <c r="P472" s="146"/>
      <c r="Q472" s="146"/>
      <c r="R472" s="147"/>
      <c r="T472" s="148"/>
      <c r="U472" s="146"/>
      <c r="V472" s="146"/>
      <c r="W472" s="146"/>
      <c r="X472" s="146"/>
      <c r="Y472" s="146"/>
      <c r="Z472" s="146"/>
      <c r="AA472" s="149"/>
      <c r="AT472" s="150" t="s">
        <v>166</v>
      </c>
      <c r="AU472" s="150" t="s">
        <v>95</v>
      </c>
      <c r="AV472" s="150" t="s">
        <v>22</v>
      </c>
      <c r="AW472" s="150" t="s">
        <v>102</v>
      </c>
      <c r="AX472" s="150" t="s">
        <v>80</v>
      </c>
      <c r="AY472" s="150" t="s">
        <v>150</v>
      </c>
    </row>
    <row r="473" spans="2:51" s="6" customFormat="1" ht="18.75" customHeight="1">
      <c r="B473" s="145"/>
      <c r="C473" s="146"/>
      <c r="D473" s="146"/>
      <c r="E473" s="146"/>
      <c r="F473" s="238" t="s">
        <v>509</v>
      </c>
      <c r="G473" s="239"/>
      <c r="H473" s="239"/>
      <c r="I473" s="239"/>
      <c r="J473" s="146"/>
      <c r="K473" s="146"/>
      <c r="L473" s="146"/>
      <c r="M473" s="146"/>
      <c r="N473" s="146"/>
      <c r="O473" s="146"/>
      <c r="P473" s="146"/>
      <c r="Q473" s="146"/>
      <c r="R473" s="147"/>
      <c r="T473" s="148"/>
      <c r="U473" s="146"/>
      <c r="V473" s="146"/>
      <c r="W473" s="146"/>
      <c r="X473" s="146"/>
      <c r="Y473" s="146"/>
      <c r="Z473" s="146"/>
      <c r="AA473" s="149"/>
      <c r="AT473" s="150" t="s">
        <v>166</v>
      </c>
      <c r="AU473" s="150" t="s">
        <v>95</v>
      </c>
      <c r="AV473" s="150" t="s">
        <v>22</v>
      </c>
      <c r="AW473" s="150" t="s">
        <v>102</v>
      </c>
      <c r="AX473" s="150" t="s">
        <v>80</v>
      </c>
      <c r="AY473" s="150" t="s">
        <v>150</v>
      </c>
    </row>
    <row r="474" spans="2:51" s="6" customFormat="1" ht="18.75" customHeight="1">
      <c r="B474" s="151"/>
      <c r="C474" s="152"/>
      <c r="D474" s="152"/>
      <c r="E474" s="152"/>
      <c r="F474" s="240" t="s">
        <v>366</v>
      </c>
      <c r="G474" s="241"/>
      <c r="H474" s="241"/>
      <c r="I474" s="241"/>
      <c r="J474" s="152"/>
      <c r="K474" s="153">
        <v>0.815</v>
      </c>
      <c r="L474" s="152"/>
      <c r="M474" s="152"/>
      <c r="N474" s="152"/>
      <c r="O474" s="152"/>
      <c r="P474" s="152"/>
      <c r="Q474" s="152"/>
      <c r="R474" s="154"/>
      <c r="T474" s="155"/>
      <c r="U474" s="152"/>
      <c r="V474" s="152"/>
      <c r="W474" s="152"/>
      <c r="X474" s="152"/>
      <c r="Y474" s="152"/>
      <c r="Z474" s="152"/>
      <c r="AA474" s="156"/>
      <c r="AT474" s="157" t="s">
        <v>166</v>
      </c>
      <c r="AU474" s="157" t="s">
        <v>95</v>
      </c>
      <c r="AV474" s="157" t="s">
        <v>95</v>
      </c>
      <c r="AW474" s="157" t="s">
        <v>102</v>
      </c>
      <c r="AX474" s="157" t="s">
        <v>80</v>
      </c>
      <c r="AY474" s="157" t="s">
        <v>150</v>
      </c>
    </row>
    <row r="475" spans="2:51" s="6" customFormat="1" ht="18.75" customHeight="1">
      <c r="B475" s="151"/>
      <c r="C475" s="152"/>
      <c r="D475" s="152"/>
      <c r="E475" s="152"/>
      <c r="F475" s="240" t="s">
        <v>367</v>
      </c>
      <c r="G475" s="241"/>
      <c r="H475" s="241"/>
      <c r="I475" s="241"/>
      <c r="J475" s="152"/>
      <c r="K475" s="153">
        <v>0.595</v>
      </c>
      <c r="L475" s="152"/>
      <c r="M475" s="152"/>
      <c r="N475" s="152"/>
      <c r="O475" s="152"/>
      <c r="P475" s="152"/>
      <c r="Q475" s="152"/>
      <c r="R475" s="154"/>
      <c r="T475" s="155"/>
      <c r="U475" s="152"/>
      <c r="V475" s="152"/>
      <c r="W475" s="152"/>
      <c r="X475" s="152"/>
      <c r="Y475" s="152"/>
      <c r="Z475" s="152"/>
      <c r="AA475" s="156"/>
      <c r="AT475" s="157" t="s">
        <v>166</v>
      </c>
      <c r="AU475" s="157" t="s">
        <v>95</v>
      </c>
      <c r="AV475" s="157" t="s">
        <v>95</v>
      </c>
      <c r="AW475" s="157" t="s">
        <v>102</v>
      </c>
      <c r="AX475" s="157" t="s">
        <v>80</v>
      </c>
      <c r="AY475" s="157" t="s">
        <v>150</v>
      </c>
    </row>
    <row r="476" spans="2:51" s="6" customFormat="1" ht="18.75" customHeight="1">
      <c r="B476" s="151"/>
      <c r="C476" s="152"/>
      <c r="D476" s="152"/>
      <c r="E476" s="152"/>
      <c r="F476" s="240" t="s">
        <v>368</v>
      </c>
      <c r="G476" s="241"/>
      <c r="H476" s="241"/>
      <c r="I476" s="241"/>
      <c r="J476" s="152"/>
      <c r="K476" s="153">
        <v>1.199</v>
      </c>
      <c r="L476" s="152"/>
      <c r="M476" s="152"/>
      <c r="N476" s="152"/>
      <c r="O476" s="152"/>
      <c r="P476" s="152"/>
      <c r="Q476" s="152"/>
      <c r="R476" s="154"/>
      <c r="T476" s="155"/>
      <c r="U476" s="152"/>
      <c r="V476" s="152"/>
      <c r="W476" s="152"/>
      <c r="X476" s="152"/>
      <c r="Y476" s="152"/>
      <c r="Z476" s="152"/>
      <c r="AA476" s="156"/>
      <c r="AT476" s="157" t="s">
        <v>166</v>
      </c>
      <c r="AU476" s="157" t="s">
        <v>95</v>
      </c>
      <c r="AV476" s="157" t="s">
        <v>95</v>
      </c>
      <c r="AW476" s="157" t="s">
        <v>102</v>
      </c>
      <c r="AX476" s="157" t="s">
        <v>80</v>
      </c>
      <c r="AY476" s="157" t="s">
        <v>150</v>
      </c>
    </row>
    <row r="477" spans="2:51" s="6" customFormat="1" ht="18.75" customHeight="1">
      <c r="B477" s="151"/>
      <c r="C477" s="152"/>
      <c r="D477" s="152"/>
      <c r="E477" s="152"/>
      <c r="F477" s="240" t="s">
        <v>369</v>
      </c>
      <c r="G477" s="241"/>
      <c r="H477" s="241"/>
      <c r="I477" s="241"/>
      <c r="J477" s="152"/>
      <c r="K477" s="153">
        <v>0.146</v>
      </c>
      <c r="L477" s="152"/>
      <c r="M477" s="152"/>
      <c r="N477" s="152"/>
      <c r="O477" s="152"/>
      <c r="P477" s="152"/>
      <c r="Q477" s="152"/>
      <c r="R477" s="154"/>
      <c r="T477" s="155"/>
      <c r="U477" s="152"/>
      <c r="V477" s="152"/>
      <c r="W477" s="152"/>
      <c r="X477" s="152"/>
      <c r="Y477" s="152"/>
      <c r="Z477" s="152"/>
      <c r="AA477" s="156"/>
      <c r="AT477" s="157" t="s">
        <v>166</v>
      </c>
      <c r="AU477" s="157" t="s">
        <v>95</v>
      </c>
      <c r="AV477" s="157" t="s">
        <v>95</v>
      </c>
      <c r="AW477" s="157" t="s">
        <v>102</v>
      </c>
      <c r="AX477" s="157" t="s">
        <v>80</v>
      </c>
      <c r="AY477" s="157" t="s">
        <v>150</v>
      </c>
    </row>
    <row r="478" spans="2:51" s="6" customFormat="1" ht="18.75" customHeight="1">
      <c r="B478" s="145"/>
      <c r="C478" s="146"/>
      <c r="D478" s="146"/>
      <c r="E478" s="146"/>
      <c r="F478" s="238" t="s">
        <v>510</v>
      </c>
      <c r="G478" s="239"/>
      <c r="H478" s="239"/>
      <c r="I478" s="239"/>
      <c r="J478" s="146"/>
      <c r="K478" s="146"/>
      <c r="L478" s="146"/>
      <c r="M478" s="146"/>
      <c r="N478" s="146"/>
      <c r="O478" s="146"/>
      <c r="P478" s="146"/>
      <c r="Q478" s="146"/>
      <c r="R478" s="147"/>
      <c r="T478" s="148"/>
      <c r="U478" s="146"/>
      <c r="V478" s="146"/>
      <c r="W478" s="146"/>
      <c r="X478" s="146"/>
      <c r="Y478" s="146"/>
      <c r="Z478" s="146"/>
      <c r="AA478" s="149"/>
      <c r="AT478" s="150" t="s">
        <v>166</v>
      </c>
      <c r="AU478" s="150" t="s">
        <v>95</v>
      </c>
      <c r="AV478" s="150" t="s">
        <v>22</v>
      </c>
      <c r="AW478" s="150" t="s">
        <v>102</v>
      </c>
      <c r="AX478" s="150" t="s">
        <v>80</v>
      </c>
      <c r="AY478" s="150" t="s">
        <v>150</v>
      </c>
    </row>
    <row r="479" spans="2:51" s="6" customFormat="1" ht="18.75" customHeight="1">
      <c r="B479" s="151"/>
      <c r="C479" s="152"/>
      <c r="D479" s="152"/>
      <c r="E479" s="152"/>
      <c r="F479" s="240" t="s">
        <v>371</v>
      </c>
      <c r="G479" s="241"/>
      <c r="H479" s="241"/>
      <c r="I479" s="241"/>
      <c r="J479" s="152"/>
      <c r="K479" s="153">
        <v>3.642</v>
      </c>
      <c r="L479" s="152"/>
      <c r="M479" s="152"/>
      <c r="N479" s="152"/>
      <c r="O479" s="152"/>
      <c r="P479" s="152"/>
      <c r="Q479" s="152"/>
      <c r="R479" s="154"/>
      <c r="T479" s="155"/>
      <c r="U479" s="152"/>
      <c r="V479" s="152"/>
      <c r="W479" s="152"/>
      <c r="X479" s="152"/>
      <c r="Y479" s="152"/>
      <c r="Z479" s="152"/>
      <c r="AA479" s="156"/>
      <c r="AT479" s="157" t="s">
        <v>166</v>
      </c>
      <c r="AU479" s="157" t="s">
        <v>95</v>
      </c>
      <c r="AV479" s="157" t="s">
        <v>95</v>
      </c>
      <c r="AW479" s="157" t="s">
        <v>102</v>
      </c>
      <c r="AX479" s="157" t="s">
        <v>80</v>
      </c>
      <c r="AY479" s="157" t="s">
        <v>150</v>
      </c>
    </row>
    <row r="480" spans="2:51" s="6" customFormat="1" ht="18.75" customHeight="1">
      <c r="B480" s="165"/>
      <c r="C480" s="166"/>
      <c r="D480" s="166"/>
      <c r="E480" s="166"/>
      <c r="F480" s="242" t="s">
        <v>181</v>
      </c>
      <c r="G480" s="243"/>
      <c r="H480" s="243"/>
      <c r="I480" s="243"/>
      <c r="J480" s="166"/>
      <c r="K480" s="167">
        <v>6.397</v>
      </c>
      <c r="L480" s="166"/>
      <c r="M480" s="166"/>
      <c r="N480" s="166"/>
      <c r="O480" s="166"/>
      <c r="P480" s="166"/>
      <c r="Q480" s="166"/>
      <c r="R480" s="168"/>
      <c r="T480" s="169"/>
      <c r="U480" s="166"/>
      <c r="V480" s="166"/>
      <c r="W480" s="166"/>
      <c r="X480" s="166"/>
      <c r="Y480" s="166"/>
      <c r="Z480" s="166"/>
      <c r="AA480" s="170"/>
      <c r="AT480" s="171" t="s">
        <v>166</v>
      </c>
      <c r="AU480" s="171" t="s">
        <v>95</v>
      </c>
      <c r="AV480" s="171" t="s">
        <v>155</v>
      </c>
      <c r="AW480" s="171" t="s">
        <v>102</v>
      </c>
      <c r="AX480" s="171" t="s">
        <v>22</v>
      </c>
      <c r="AY480" s="171" t="s">
        <v>150</v>
      </c>
    </row>
    <row r="481" spans="2:65" s="6" customFormat="1" ht="27" customHeight="1">
      <c r="B481" s="23"/>
      <c r="C481" s="138" t="s">
        <v>511</v>
      </c>
      <c r="D481" s="138" t="s">
        <v>151</v>
      </c>
      <c r="E481" s="139" t="s">
        <v>512</v>
      </c>
      <c r="F481" s="229" t="s">
        <v>513</v>
      </c>
      <c r="G481" s="230"/>
      <c r="H481" s="230"/>
      <c r="I481" s="230"/>
      <c r="J481" s="140" t="s">
        <v>351</v>
      </c>
      <c r="K481" s="141">
        <v>6.397</v>
      </c>
      <c r="L481" s="231">
        <v>0</v>
      </c>
      <c r="M481" s="230"/>
      <c r="N481" s="232">
        <f>ROUND($L$481*$K$481,2)</f>
        <v>0</v>
      </c>
      <c r="O481" s="230"/>
      <c r="P481" s="230"/>
      <c r="Q481" s="230"/>
      <c r="R481" s="25"/>
      <c r="T481" s="142"/>
      <c r="U481" s="31" t="s">
        <v>45</v>
      </c>
      <c r="V481" s="24"/>
      <c r="W481" s="143">
        <f>$V$481*$K$481</f>
        <v>0</v>
      </c>
      <c r="X481" s="143">
        <v>0</v>
      </c>
      <c r="Y481" s="143">
        <f>$X$481*$K$481</f>
        <v>0</v>
      </c>
      <c r="Z481" s="143">
        <v>0.029</v>
      </c>
      <c r="AA481" s="144">
        <f>$Z$481*$K$481</f>
        <v>0.185513</v>
      </c>
      <c r="AR481" s="6" t="s">
        <v>155</v>
      </c>
      <c r="AT481" s="6" t="s">
        <v>151</v>
      </c>
      <c r="AU481" s="6" t="s">
        <v>95</v>
      </c>
      <c r="AY481" s="6" t="s">
        <v>150</v>
      </c>
      <c r="BE481" s="87">
        <f>IF($U$481="základní",$N$481,0)</f>
        <v>0</v>
      </c>
      <c r="BF481" s="87">
        <f>IF($U$481="snížená",$N$481,0)</f>
        <v>0</v>
      </c>
      <c r="BG481" s="87">
        <f>IF($U$481="zákl. přenesená",$N$481,0)</f>
        <v>0</v>
      </c>
      <c r="BH481" s="87">
        <f>IF($U$481="sníž. přenesená",$N$481,0)</f>
        <v>0</v>
      </c>
      <c r="BI481" s="87">
        <f>IF($U$481="nulová",$N$481,0)</f>
        <v>0</v>
      </c>
      <c r="BJ481" s="6" t="s">
        <v>22</v>
      </c>
      <c r="BK481" s="87">
        <f>ROUND($L$481*$K$481,2)</f>
        <v>0</v>
      </c>
      <c r="BL481" s="6" t="s">
        <v>155</v>
      </c>
      <c r="BM481" s="6" t="s">
        <v>514</v>
      </c>
    </row>
    <row r="482" spans="2:65" s="6" customFormat="1" ht="27" customHeight="1">
      <c r="B482" s="23"/>
      <c r="C482" s="138" t="s">
        <v>515</v>
      </c>
      <c r="D482" s="138" t="s">
        <v>151</v>
      </c>
      <c r="E482" s="139" t="s">
        <v>516</v>
      </c>
      <c r="F482" s="229" t="s">
        <v>517</v>
      </c>
      <c r="G482" s="230"/>
      <c r="H482" s="230"/>
      <c r="I482" s="230"/>
      <c r="J482" s="140" t="s">
        <v>163</v>
      </c>
      <c r="K482" s="141">
        <v>83.11</v>
      </c>
      <c r="L482" s="231">
        <v>0</v>
      </c>
      <c r="M482" s="230"/>
      <c r="N482" s="232">
        <f>ROUND($L$482*$K$482,2)</f>
        <v>0</v>
      </c>
      <c r="O482" s="230"/>
      <c r="P482" s="230"/>
      <c r="Q482" s="230"/>
      <c r="R482" s="25"/>
      <c r="T482" s="142"/>
      <c r="U482" s="31" t="s">
        <v>45</v>
      </c>
      <c r="V482" s="24"/>
      <c r="W482" s="143">
        <f>$V$482*$K$482</f>
        <v>0</v>
      </c>
      <c r="X482" s="143">
        <v>0</v>
      </c>
      <c r="Y482" s="143">
        <f>$X$482*$K$482</f>
        <v>0</v>
      </c>
      <c r="Z482" s="143">
        <v>0.035</v>
      </c>
      <c r="AA482" s="144">
        <f>$Z$482*$K$482</f>
        <v>2.90885</v>
      </c>
      <c r="AR482" s="6" t="s">
        <v>155</v>
      </c>
      <c r="AT482" s="6" t="s">
        <v>151</v>
      </c>
      <c r="AU482" s="6" t="s">
        <v>95</v>
      </c>
      <c r="AY482" s="6" t="s">
        <v>150</v>
      </c>
      <c r="BE482" s="87">
        <f>IF($U$482="základní",$N$482,0)</f>
        <v>0</v>
      </c>
      <c r="BF482" s="87">
        <f>IF($U$482="snížená",$N$482,0)</f>
        <v>0</v>
      </c>
      <c r="BG482" s="87">
        <f>IF($U$482="zákl. přenesená",$N$482,0)</f>
        <v>0</v>
      </c>
      <c r="BH482" s="87">
        <f>IF($U$482="sníž. přenesená",$N$482,0)</f>
        <v>0</v>
      </c>
      <c r="BI482" s="87">
        <f>IF($U$482="nulová",$N$482,0)</f>
        <v>0</v>
      </c>
      <c r="BJ482" s="6" t="s">
        <v>22</v>
      </c>
      <c r="BK482" s="87">
        <f>ROUND($L$482*$K$482,2)</f>
        <v>0</v>
      </c>
      <c r="BL482" s="6" t="s">
        <v>155</v>
      </c>
      <c r="BM482" s="6" t="s">
        <v>518</v>
      </c>
    </row>
    <row r="483" spans="2:51" s="6" customFormat="1" ht="18.75" customHeight="1">
      <c r="B483" s="145"/>
      <c r="C483" s="146"/>
      <c r="D483" s="146"/>
      <c r="E483" s="146"/>
      <c r="F483" s="238" t="s">
        <v>490</v>
      </c>
      <c r="G483" s="239"/>
      <c r="H483" s="239"/>
      <c r="I483" s="239"/>
      <c r="J483" s="146"/>
      <c r="K483" s="146"/>
      <c r="L483" s="146"/>
      <c r="M483" s="146"/>
      <c r="N483" s="146"/>
      <c r="O483" s="146"/>
      <c r="P483" s="146"/>
      <c r="Q483" s="146"/>
      <c r="R483" s="147"/>
      <c r="T483" s="148"/>
      <c r="U483" s="146"/>
      <c r="V483" s="146"/>
      <c r="W483" s="146"/>
      <c r="X483" s="146"/>
      <c r="Y483" s="146"/>
      <c r="Z483" s="146"/>
      <c r="AA483" s="149"/>
      <c r="AT483" s="150" t="s">
        <v>166</v>
      </c>
      <c r="AU483" s="150" t="s">
        <v>95</v>
      </c>
      <c r="AV483" s="150" t="s">
        <v>22</v>
      </c>
      <c r="AW483" s="150" t="s">
        <v>102</v>
      </c>
      <c r="AX483" s="150" t="s">
        <v>80</v>
      </c>
      <c r="AY483" s="150" t="s">
        <v>150</v>
      </c>
    </row>
    <row r="484" spans="2:51" s="6" customFormat="1" ht="18.75" customHeight="1">
      <c r="B484" s="145"/>
      <c r="C484" s="146"/>
      <c r="D484" s="146"/>
      <c r="E484" s="146"/>
      <c r="F484" s="238" t="s">
        <v>519</v>
      </c>
      <c r="G484" s="239"/>
      <c r="H484" s="239"/>
      <c r="I484" s="239"/>
      <c r="J484" s="146"/>
      <c r="K484" s="146"/>
      <c r="L484" s="146"/>
      <c r="M484" s="146"/>
      <c r="N484" s="146"/>
      <c r="O484" s="146"/>
      <c r="P484" s="146"/>
      <c r="Q484" s="146"/>
      <c r="R484" s="147"/>
      <c r="T484" s="148"/>
      <c r="U484" s="146"/>
      <c r="V484" s="146"/>
      <c r="W484" s="146"/>
      <c r="X484" s="146"/>
      <c r="Y484" s="146"/>
      <c r="Z484" s="146"/>
      <c r="AA484" s="149"/>
      <c r="AT484" s="150" t="s">
        <v>166</v>
      </c>
      <c r="AU484" s="150" t="s">
        <v>95</v>
      </c>
      <c r="AV484" s="150" t="s">
        <v>22</v>
      </c>
      <c r="AW484" s="150" t="s">
        <v>102</v>
      </c>
      <c r="AX484" s="150" t="s">
        <v>80</v>
      </c>
      <c r="AY484" s="150" t="s">
        <v>150</v>
      </c>
    </row>
    <row r="485" spans="2:51" s="6" customFormat="1" ht="18.75" customHeight="1">
      <c r="B485" s="151"/>
      <c r="C485" s="152"/>
      <c r="D485" s="152"/>
      <c r="E485" s="152"/>
      <c r="F485" s="240" t="s">
        <v>520</v>
      </c>
      <c r="G485" s="241"/>
      <c r="H485" s="241"/>
      <c r="I485" s="241"/>
      <c r="J485" s="152"/>
      <c r="K485" s="153">
        <v>57.91</v>
      </c>
      <c r="L485" s="152"/>
      <c r="M485" s="152"/>
      <c r="N485" s="152"/>
      <c r="O485" s="152"/>
      <c r="P485" s="152"/>
      <c r="Q485" s="152"/>
      <c r="R485" s="154"/>
      <c r="T485" s="155"/>
      <c r="U485" s="152"/>
      <c r="V485" s="152"/>
      <c r="W485" s="152"/>
      <c r="X485" s="152"/>
      <c r="Y485" s="152"/>
      <c r="Z485" s="152"/>
      <c r="AA485" s="156"/>
      <c r="AT485" s="157" t="s">
        <v>166</v>
      </c>
      <c r="AU485" s="157" t="s">
        <v>95</v>
      </c>
      <c r="AV485" s="157" t="s">
        <v>95</v>
      </c>
      <c r="AW485" s="157" t="s">
        <v>102</v>
      </c>
      <c r="AX485" s="157" t="s">
        <v>80</v>
      </c>
      <c r="AY485" s="157" t="s">
        <v>150</v>
      </c>
    </row>
    <row r="486" spans="2:51" s="6" customFormat="1" ht="18.75" customHeight="1">
      <c r="B486" s="145"/>
      <c r="C486" s="146"/>
      <c r="D486" s="146"/>
      <c r="E486" s="146"/>
      <c r="F486" s="238" t="s">
        <v>521</v>
      </c>
      <c r="G486" s="239"/>
      <c r="H486" s="239"/>
      <c r="I486" s="239"/>
      <c r="J486" s="146"/>
      <c r="K486" s="146"/>
      <c r="L486" s="146"/>
      <c r="M486" s="146"/>
      <c r="N486" s="146"/>
      <c r="O486" s="146"/>
      <c r="P486" s="146"/>
      <c r="Q486" s="146"/>
      <c r="R486" s="147"/>
      <c r="T486" s="148"/>
      <c r="U486" s="146"/>
      <c r="V486" s="146"/>
      <c r="W486" s="146"/>
      <c r="X486" s="146"/>
      <c r="Y486" s="146"/>
      <c r="Z486" s="146"/>
      <c r="AA486" s="149"/>
      <c r="AT486" s="150" t="s">
        <v>166</v>
      </c>
      <c r="AU486" s="150" t="s">
        <v>95</v>
      </c>
      <c r="AV486" s="150" t="s">
        <v>22</v>
      </c>
      <c r="AW486" s="150" t="s">
        <v>102</v>
      </c>
      <c r="AX486" s="150" t="s">
        <v>80</v>
      </c>
      <c r="AY486" s="150" t="s">
        <v>150</v>
      </c>
    </row>
    <row r="487" spans="2:51" s="6" customFormat="1" ht="18.75" customHeight="1">
      <c r="B487" s="151"/>
      <c r="C487" s="152"/>
      <c r="D487" s="152"/>
      <c r="E487" s="152"/>
      <c r="F487" s="240" t="s">
        <v>522</v>
      </c>
      <c r="G487" s="241"/>
      <c r="H487" s="241"/>
      <c r="I487" s="241"/>
      <c r="J487" s="152"/>
      <c r="K487" s="153">
        <v>25.2</v>
      </c>
      <c r="L487" s="152"/>
      <c r="M487" s="152"/>
      <c r="N487" s="152"/>
      <c r="O487" s="152"/>
      <c r="P487" s="152"/>
      <c r="Q487" s="152"/>
      <c r="R487" s="154"/>
      <c r="T487" s="155"/>
      <c r="U487" s="152"/>
      <c r="V487" s="152"/>
      <c r="W487" s="152"/>
      <c r="X487" s="152"/>
      <c r="Y487" s="152"/>
      <c r="Z487" s="152"/>
      <c r="AA487" s="156"/>
      <c r="AT487" s="157" t="s">
        <v>166</v>
      </c>
      <c r="AU487" s="157" t="s">
        <v>95</v>
      </c>
      <c r="AV487" s="157" t="s">
        <v>95</v>
      </c>
      <c r="AW487" s="157" t="s">
        <v>102</v>
      </c>
      <c r="AX487" s="157" t="s">
        <v>80</v>
      </c>
      <c r="AY487" s="157" t="s">
        <v>150</v>
      </c>
    </row>
    <row r="488" spans="2:51" s="6" customFormat="1" ht="18.75" customHeight="1">
      <c r="B488" s="165"/>
      <c r="C488" s="166"/>
      <c r="D488" s="166"/>
      <c r="E488" s="166"/>
      <c r="F488" s="242" t="s">
        <v>181</v>
      </c>
      <c r="G488" s="243"/>
      <c r="H488" s="243"/>
      <c r="I488" s="243"/>
      <c r="J488" s="166"/>
      <c r="K488" s="167">
        <v>83.11</v>
      </c>
      <c r="L488" s="166"/>
      <c r="M488" s="166"/>
      <c r="N488" s="166"/>
      <c r="O488" s="166"/>
      <c r="P488" s="166"/>
      <c r="Q488" s="166"/>
      <c r="R488" s="168"/>
      <c r="T488" s="169"/>
      <c r="U488" s="166"/>
      <c r="V488" s="166"/>
      <c r="W488" s="166"/>
      <c r="X488" s="166"/>
      <c r="Y488" s="166"/>
      <c r="Z488" s="166"/>
      <c r="AA488" s="170"/>
      <c r="AT488" s="171" t="s">
        <v>166</v>
      </c>
      <c r="AU488" s="171" t="s">
        <v>95</v>
      </c>
      <c r="AV488" s="171" t="s">
        <v>155</v>
      </c>
      <c r="AW488" s="171" t="s">
        <v>102</v>
      </c>
      <c r="AX488" s="171" t="s">
        <v>22</v>
      </c>
      <c r="AY488" s="171" t="s">
        <v>150</v>
      </c>
    </row>
    <row r="489" spans="2:65" s="6" customFormat="1" ht="27" customHeight="1">
      <c r="B489" s="23"/>
      <c r="C489" s="138" t="s">
        <v>523</v>
      </c>
      <c r="D489" s="138" t="s">
        <v>151</v>
      </c>
      <c r="E489" s="139" t="s">
        <v>524</v>
      </c>
      <c r="F489" s="229" t="s">
        <v>525</v>
      </c>
      <c r="G489" s="230"/>
      <c r="H489" s="230"/>
      <c r="I489" s="230"/>
      <c r="J489" s="140" t="s">
        <v>163</v>
      </c>
      <c r="K489" s="141">
        <v>4.876</v>
      </c>
      <c r="L489" s="231">
        <v>0</v>
      </c>
      <c r="M489" s="230"/>
      <c r="N489" s="232">
        <f>ROUND($L$489*$K$489,2)</f>
        <v>0</v>
      </c>
      <c r="O489" s="230"/>
      <c r="P489" s="230"/>
      <c r="Q489" s="230"/>
      <c r="R489" s="25"/>
      <c r="T489" s="142"/>
      <c r="U489" s="31" t="s">
        <v>45</v>
      </c>
      <c r="V489" s="24"/>
      <c r="W489" s="143">
        <f>$V$489*$K$489</f>
        <v>0</v>
      </c>
      <c r="X489" s="143">
        <v>0</v>
      </c>
      <c r="Y489" s="143">
        <f>$X$489*$K$489</f>
        <v>0</v>
      </c>
      <c r="Z489" s="143">
        <v>0.183</v>
      </c>
      <c r="AA489" s="144">
        <f>$Z$489*$K$489</f>
        <v>0.892308</v>
      </c>
      <c r="AR489" s="6" t="s">
        <v>155</v>
      </c>
      <c r="AT489" s="6" t="s">
        <v>151</v>
      </c>
      <c r="AU489" s="6" t="s">
        <v>95</v>
      </c>
      <c r="AY489" s="6" t="s">
        <v>150</v>
      </c>
      <c r="BE489" s="87">
        <f>IF($U$489="základní",$N$489,0)</f>
        <v>0</v>
      </c>
      <c r="BF489" s="87">
        <f>IF($U$489="snížená",$N$489,0)</f>
        <v>0</v>
      </c>
      <c r="BG489" s="87">
        <f>IF($U$489="zákl. přenesená",$N$489,0)</f>
        <v>0</v>
      </c>
      <c r="BH489" s="87">
        <f>IF($U$489="sníž. přenesená",$N$489,0)</f>
        <v>0</v>
      </c>
      <c r="BI489" s="87">
        <f>IF($U$489="nulová",$N$489,0)</f>
        <v>0</v>
      </c>
      <c r="BJ489" s="6" t="s">
        <v>22</v>
      </c>
      <c r="BK489" s="87">
        <f>ROUND($L$489*$K$489,2)</f>
        <v>0</v>
      </c>
      <c r="BL489" s="6" t="s">
        <v>155</v>
      </c>
      <c r="BM489" s="6" t="s">
        <v>526</v>
      </c>
    </row>
    <row r="490" spans="2:51" s="6" customFormat="1" ht="18.75" customHeight="1">
      <c r="B490" s="145"/>
      <c r="C490" s="146"/>
      <c r="D490" s="146"/>
      <c r="E490" s="146"/>
      <c r="F490" s="238" t="s">
        <v>527</v>
      </c>
      <c r="G490" s="239"/>
      <c r="H490" s="239"/>
      <c r="I490" s="239"/>
      <c r="J490" s="146"/>
      <c r="K490" s="146"/>
      <c r="L490" s="146"/>
      <c r="M490" s="146"/>
      <c r="N490" s="146"/>
      <c r="O490" s="146"/>
      <c r="P490" s="146"/>
      <c r="Q490" s="146"/>
      <c r="R490" s="147"/>
      <c r="T490" s="148"/>
      <c r="U490" s="146"/>
      <c r="V490" s="146"/>
      <c r="W490" s="146"/>
      <c r="X490" s="146"/>
      <c r="Y490" s="146"/>
      <c r="Z490" s="146"/>
      <c r="AA490" s="149"/>
      <c r="AT490" s="150" t="s">
        <v>166</v>
      </c>
      <c r="AU490" s="150" t="s">
        <v>95</v>
      </c>
      <c r="AV490" s="150" t="s">
        <v>22</v>
      </c>
      <c r="AW490" s="150" t="s">
        <v>102</v>
      </c>
      <c r="AX490" s="150" t="s">
        <v>80</v>
      </c>
      <c r="AY490" s="150" t="s">
        <v>150</v>
      </c>
    </row>
    <row r="491" spans="2:51" s="6" customFormat="1" ht="18.75" customHeight="1">
      <c r="B491" s="145"/>
      <c r="C491" s="146"/>
      <c r="D491" s="146"/>
      <c r="E491" s="146"/>
      <c r="F491" s="238" t="s">
        <v>165</v>
      </c>
      <c r="G491" s="239"/>
      <c r="H491" s="239"/>
      <c r="I491" s="239"/>
      <c r="J491" s="146"/>
      <c r="K491" s="146"/>
      <c r="L491" s="146"/>
      <c r="M491" s="146"/>
      <c r="N491" s="146"/>
      <c r="O491" s="146"/>
      <c r="P491" s="146"/>
      <c r="Q491" s="146"/>
      <c r="R491" s="147"/>
      <c r="T491" s="148"/>
      <c r="U491" s="146"/>
      <c r="V491" s="146"/>
      <c r="W491" s="146"/>
      <c r="X491" s="146"/>
      <c r="Y491" s="146"/>
      <c r="Z491" s="146"/>
      <c r="AA491" s="149"/>
      <c r="AT491" s="150" t="s">
        <v>166</v>
      </c>
      <c r="AU491" s="150" t="s">
        <v>95</v>
      </c>
      <c r="AV491" s="150" t="s">
        <v>22</v>
      </c>
      <c r="AW491" s="150" t="s">
        <v>102</v>
      </c>
      <c r="AX491" s="150" t="s">
        <v>80</v>
      </c>
      <c r="AY491" s="150" t="s">
        <v>150</v>
      </c>
    </row>
    <row r="492" spans="2:51" s="6" customFormat="1" ht="18.75" customHeight="1">
      <c r="B492" s="151"/>
      <c r="C492" s="152"/>
      <c r="D492" s="152"/>
      <c r="E492" s="152"/>
      <c r="F492" s="240" t="s">
        <v>528</v>
      </c>
      <c r="G492" s="241"/>
      <c r="H492" s="241"/>
      <c r="I492" s="241"/>
      <c r="J492" s="152"/>
      <c r="K492" s="153">
        <v>2.438</v>
      </c>
      <c r="L492" s="152"/>
      <c r="M492" s="152"/>
      <c r="N492" s="152"/>
      <c r="O492" s="152"/>
      <c r="P492" s="152"/>
      <c r="Q492" s="152"/>
      <c r="R492" s="154"/>
      <c r="T492" s="155"/>
      <c r="U492" s="152"/>
      <c r="V492" s="152"/>
      <c r="W492" s="152"/>
      <c r="X492" s="152"/>
      <c r="Y492" s="152"/>
      <c r="Z492" s="152"/>
      <c r="AA492" s="156"/>
      <c r="AT492" s="157" t="s">
        <v>166</v>
      </c>
      <c r="AU492" s="157" t="s">
        <v>95</v>
      </c>
      <c r="AV492" s="157" t="s">
        <v>95</v>
      </c>
      <c r="AW492" s="157" t="s">
        <v>102</v>
      </c>
      <c r="AX492" s="157" t="s">
        <v>80</v>
      </c>
      <c r="AY492" s="157" t="s">
        <v>150</v>
      </c>
    </row>
    <row r="493" spans="2:51" s="6" customFormat="1" ht="18.75" customHeight="1">
      <c r="B493" s="145"/>
      <c r="C493" s="146"/>
      <c r="D493" s="146"/>
      <c r="E493" s="146"/>
      <c r="F493" s="238" t="s">
        <v>174</v>
      </c>
      <c r="G493" s="239"/>
      <c r="H493" s="239"/>
      <c r="I493" s="239"/>
      <c r="J493" s="146"/>
      <c r="K493" s="146"/>
      <c r="L493" s="146"/>
      <c r="M493" s="146"/>
      <c r="N493" s="146"/>
      <c r="O493" s="146"/>
      <c r="P493" s="146"/>
      <c r="Q493" s="146"/>
      <c r="R493" s="147"/>
      <c r="T493" s="148"/>
      <c r="U493" s="146"/>
      <c r="V493" s="146"/>
      <c r="W493" s="146"/>
      <c r="X493" s="146"/>
      <c r="Y493" s="146"/>
      <c r="Z493" s="146"/>
      <c r="AA493" s="149"/>
      <c r="AT493" s="150" t="s">
        <v>166</v>
      </c>
      <c r="AU493" s="150" t="s">
        <v>95</v>
      </c>
      <c r="AV493" s="150" t="s">
        <v>22</v>
      </c>
      <c r="AW493" s="150" t="s">
        <v>102</v>
      </c>
      <c r="AX493" s="150" t="s">
        <v>80</v>
      </c>
      <c r="AY493" s="150" t="s">
        <v>150</v>
      </c>
    </row>
    <row r="494" spans="2:51" s="6" customFormat="1" ht="18.75" customHeight="1">
      <c r="B494" s="151"/>
      <c r="C494" s="152"/>
      <c r="D494" s="152"/>
      <c r="E494" s="152"/>
      <c r="F494" s="240" t="s">
        <v>528</v>
      </c>
      <c r="G494" s="241"/>
      <c r="H494" s="241"/>
      <c r="I494" s="241"/>
      <c r="J494" s="152"/>
      <c r="K494" s="153">
        <v>2.438</v>
      </c>
      <c r="L494" s="152"/>
      <c r="M494" s="152"/>
      <c r="N494" s="152"/>
      <c r="O494" s="152"/>
      <c r="P494" s="152"/>
      <c r="Q494" s="152"/>
      <c r="R494" s="154"/>
      <c r="T494" s="155"/>
      <c r="U494" s="152"/>
      <c r="V494" s="152"/>
      <c r="W494" s="152"/>
      <c r="X494" s="152"/>
      <c r="Y494" s="152"/>
      <c r="Z494" s="152"/>
      <c r="AA494" s="156"/>
      <c r="AT494" s="157" t="s">
        <v>166</v>
      </c>
      <c r="AU494" s="157" t="s">
        <v>95</v>
      </c>
      <c r="AV494" s="157" t="s">
        <v>95</v>
      </c>
      <c r="AW494" s="157" t="s">
        <v>102</v>
      </c>
      <c r="AX494" s="157" t="s">
        <v>80</v>
      </c>
      <c r="AY494" s="157" t="s">
        <v>150</v>
      </c>
    </row>
    <row r="495" spans="2:51" s="6" customFormat="1" ht="18.75" customHeight="1">
      <c r="B495" s="165"/>
      <c r="C495" s="166"/>
      <c r="D495" s="166"/>
      <c r="E495" s="166"/>
      <c r="F495" s="242" t="s">
        <v>181</v>
      </c>
      <c r="G495" s="243"/>
      <c r="H495" s="243"/>
      <c r="I495" s="243"/>
      <c r="J495" s="166"/>
      <c r="K495" s="167">
        <v>4.876</v>
      </c>
      <c r="L495" s="166"/>
      <c r="M495" s="166"/>
      <c r="N495" s="166"/>
      <c r="O495" s="166"/>
      <c r="P495" s="166"/>
      <c r="Q495" s="166"/>
      <c r="R495" s="168"/>
      <c r="T495" s="169"/>
      <c r="U495" s="166"/>
      <c r="V495" s="166"/>
      <c r="W495" s="166"/>
      <c r="X495" s="166"/>
      <c r="Y495" s="166"/>
      <c r="Z495" s="166"/>
      <c r="AA495" s="170"/>
      <c r="AT495" s="171" t="s">
        <v>166</v>
      </c>
      <c r="AU495" s="171" t="s">
        <v>95</v>
      </c>
      <c r="AV495" s="171" t="s">
        <v>155</v>
      </c>
      <c r="AW495" s="171" t="s">
        <v>102</v>
      </c>
      <c r="AX495" s="171" t="s">
        <v>22</v>
      </c>
      <c r="AY495" s="171" t="s">
        <v>150</v>
      </c>
    </row>
    <row r="496" spans="2:65" s="6" customFormat="1" ht="27" customHeight="1">
      <c r="B496" s="23"/>
      <c r="C496" s="138" t="s">
        <v>529</v>
      </c>
      <c r="D496" s="138" t="s">
        <v>151</v>
      </c>
      <c r="E496" s="139" t="s">
        <v>530</v>
      </c>
      <c r="F496" s="229" t="s">
        <v>531</v>
      </c>
      <c r="G496" s="230"/>
      <c r="H496" s="230"/>
      <c r="I496" s="230"/>
      <c r="J496" s="140" t="s">
        <v>163</v>
      </c>
      <c r="K496" s="141">
        <v>25.2</v>
      </c>
      <c r="L496" s="231">
        <v>0</v>
      </c>
      <c r="M496" s="230"/>
      <c r="N496" s="232">
        <f>ROUND($L$496*$K$496,2)</f>
        <v>0</v>
      </c>
      <c r="O496" s="230"/>
      <c r="P496" s="230"/>
      <c r="Q496" s="230"/>
      <c r="R496" s="25"/>
      <c r="T496" s="142"/>
      <c r="U496" s="31" t="s">
        <v>45</v>
      </c>
      <c r="V496" s="24"/>
      <c r="W496" s="143">
        <f>$V$496*$K$496</f>
        <v>0</v>
      </c>
      <c r="X496" s="143">
        <v>0</v>
      </c>
      <c r="Y496" s="143">
        <f>$X$496*$K$496</f>
        <v>0</v>
      </c>
      <c r="Z496" s="143">
        <v>0.076</v>
      </c>
      <c r="AA496" s="144">
        <f>$Z$496*$K$496</f>
        <v>1.9151999999999998</v>
      </c>
      <c r="AR496" s="6" t="s">
        <v>155</v>
      </c>
      <c r="AT496" s="6" t="s">
        <v>151</v>
      </c>
      <c r="AU496" s="6" t="s">
        <v>95</v>
      </c>
      <c r="AY496" s="6" t="s">
        <v>150</v>
      </c>
      <c r="BE496" s="87">
        <f>IF($U$496="základní",$N$496,0)</f>
        <v>0</v>
      </c>
      <c r="BF496" s="87">
        <f>IF($U$496="snížená",$N$496,0)</f>
        <v>0</v>
      </c>
      <c r="BG496" s="87">
        <f>IF($U$496="zákl. přenesená",$N$496,0)</f>
        <v>0</v>
      </c>
      <c r="BH496" s="87">
        <f>IF($U$496="sníž. přenesená",$N$496,0)</f>
        <v>0</v>
      </c>
      <c r="BI496" s="87">
        <f>IF($U$496="nulová",$N$496,0)</f>
        <v>0</v>
      </c>
      <c r="BJ496" s="6" t="s">
        <v>22</v>
      </c>
      <c r="BK496" s="87">
        <f>ROUND($L$496*$K$496,2)</f>
        <v>0</v>
      </c>
      <c r="BL496" s="6" t="s">
        <v>155</v>
      </c>
      <c r="BM496" s="6" t="s">
        <v>532</v>
      </c>
    </row>
    <row r="497" spans="2:51" s="6" customFormat="1" ht="18.75" customHeight="1">
      <c r="B497" s="145"/>
      <c r="C497" s="146"/>
      <c r="D497" s="146"/>
      <c r="E497" s="146"/>
      <c r="F497" s="238" t="s">
        <v>165</v>
      </c>
      <c r="G497" s="239"/>
      <c r="H497" s="239"/>
      <c r="I497" s="239"/>
      <c r="J497" s="146"/>
      <c r="K497" s="146"/>
      <c r="L497" s="146"/>
      <c r="M497" s="146"/>
      <c r="N497" s="146"/>
      <c r="O497" s="146"/>
      <c r="P497" s="146"/>
      <c r="Q497" s="146"/>
      <c r="R497" s="147"/>
      <c r="T497" s="148"/>
      <c r="U497" s="146"/>
      <c r="V497" s="146"/>
      <c r="W497" s="146"/>
      <c r="X497" s="146"/>
      <c r="Y497" s="146"/>
      <c r="Z497" s="146"/>
      <c r="AA497" s="149"/>
      <c r="AT497" s="150" t="s">
        <v>166</v>
      </c>
      <c r="AU497" s="150" t="s">
        <v>95</v>
      </c>
      <c r="AV497" s="150" t="s">
        <v>22</v>
      </c>
      <c r="AW497" s="150" t="s">
        <v>102</v>
      </c>
      <c r="AX497" s="150" t="s">
        <v>80</v>
      </c>
      <c r="AY497" s="150" t="s">
        <v>150</v>
      </c>
    </row>
    <row r="498" spans="2:51" s="6" customFormat="1" ht="18.75" customHeight="1">
      <c r="B498" s="151"/>
      <c r="C498" s="152"/>
      <c r="D498" s="152"/>
      <c r="E498" s="152"/>
      <c r="F498" s="240" t="s">
        <v>533</v>
      </c>
      <c r="G498" s="241"/>
      <c r="H498" s="241"/>
      <c r="I498" s="241"/>
      <c r="J498" s="152"/>
      <c r="K498" s="153">
        <v>8.4</v>
      </c>
      <c r="L498" s="152"/>
      <c r="M498" s="152"/>
      <c r="N498" s="152"/>
      <c r="O498" s="152"/>
      <c r="P498" s="152"/>
      <c r="Q498" s="152"/>
      <c r="R498" s="154"/>
      <c r="T498" s="155"/>
      <c r="U498" s="152"/>
      <c r="V498" s="152"/>
      <c r="W498" s="152"/>
      <c r="X498" s="152"/>
      <c r="Y498" s="152"/>
      <c r="Z498" s="152"/>
      <c r="AA498" s="156"/>
      <c r="AT498" s="157" t="s">
        <v>166</v>
      </c>
      <c r="AU498" s="157" t="s">
        <v>95</v>
      </c>
      <c r="AV498" s="157" t="s">
        <v>95</v>
      </c>
      <c r="AW498" s="157" t="s">
        <v>102</v>
      </c>
      <c r="AX498" s="157" t="s">
        <v>80</v>
      </c>
      <c r="AY498" s="157" t="s">
        <v>150</v>
      </c>
    </row>
    <row r="499" spans="2:51" s="6" customFormat="1" ht="18.75" customHeight="1">
      <c r="B499" s="151"/>
      <c r="C499" s="152"/>
      <c r="D499" s="152"/>
      <c r="E499" s="152"/>
      <c r="F499" s="240" t="s">
        <v>534</v>
      </c>
      <c r="G499" s="241"/>
      <c r="H499" s="241"/>
      <c r="I499" s="241"/>
      <c r="J499" s="152"/>
      <c r="K499" s="153">
        <v>4.8</v>
      </c>
      <c r="L499" s="152"/>
      <c r="M499" s="152"/>
      <c r="N499" s="152"/>
      <c r="O499" s="152"/>
      <c r="P499" s="152"/>
      <c r="Q499" s="152"/>
      <c r="R499" s="154"/>
      <c r="T499" s="155"/>
      <c r="U499" s="152"/>
      <c r="V499" s="152"/>
      <c r="W499" s="152"/>
      <c r="X499" s="152"/>
      <c r="Y499" s="152"/>
      <c r="Z499" s="152"/>
      <c r="AA499" s="156"/>
      <c r="AT499" s="157" t="s">
        <v>166</v>
      </c>
      <c r="AU499" s="157" t="s">
        <v>95</v>
      </c>
      <c r="AV499" s="157" t="s">
        <v>95</v>
      </c>
      <c r="AW499" s="157" t="s">
        <v>102</v>
      </c>
      <c r="AX499" s="157" t="s">
        <v>80</v>
      </c>
      <c r="AY499" s="157" t="s">
        <v>150</v>
      </c>
    </row>
    <row r="500" spans="2:51" s="6" customFormat="1" ht="18.75" customHeight="1">
      <c r="B500" s="145"/>
      <c r="C500" s="146"/>
      <c r="D500" s="146"/>
      <c r="E500" s="146"/>
      <c r="F500" s="238" t="s">
        <v>174</v>
      </c>
      <c r="G500" s="239"/>
      <c r="H500" s="239"/>
      <c r="I500" s="239"/>
      <c r="J500" s="146"/>
      <c r="K500" s="146"/>
      <c r="L500" s="146"/>
      <c r="M500" s="146"/>
      <c r="N500" s="146"/>
      <c r="O500" s="146"/>
      <c r="P500" s="146"/>
      <c r="Q500" s="146"/>
      <c r="R500" s="147"/>
      <c r="T500" s="148"/>
      <c r="U500" s="146"/>
      <c r="V500" s="146"/>
      <c r="W500" s="146"/>
      <c r="X500" s="146"/>
      <c r="Y500" s="146"/>
      <c r="Z500" s="146"/>
      <c r="AA500" s="149"/>
      <c r="AT500" s="150" t="s">
        <v>166</v>
      </c>
      <c r="AU500" s="150" t="s">
        <v>95</v>
      </c>
      <c r="AV500" s="150" t="s">
        <v>22</v>
      </c>
      <c r="AW500" s="150" t="s">
        <v>102</v>
      </c>
      <c r="AX500" s="150" t="s">
        <v>80</v>
      </c>
      <c r="AY500" s="150" t="s">
        <v>150</v>
      </c>
    </row>
    <row r="501" spans="2:51" s="6" customFormat="1" ht="18.75" customHeight="1">
      <c r="B501" s="151"/>
      <c r="C501" s="152"/>
      <c r="D501" s="152"/>
      <c r="E501" s="152"/>
      <c r="F501" s="240" t="s">
        <v>535</v>
      </c>
      <c r="G501" s="241"/>
      <c r="H501" s="241"/>
      <c r="I501" s="241"/>
      <c r="J501" s="152"/>
      <c r="K501" s="153">
        <v>7.2</v>
      </c>
      <c r="L501" s="152"/>
      <c r="M501" s="152"/>
      <c r="N501" s="152"/>
      <c r="O501" s="152"/>
      <c r="P501" s="152"/>
      <c r="Q501" s="152"/>
      <c r="R501" s="154"/>
      <c r="T501" s="155"/>
      <c r="U501" s="152"/>
      <c r="V501" s="152"/>
      <c r="W501" s="152"/>
      <c r="X501" s="152"/>
      <c r="Y501" s="152"/>
      <c r="Z501" s="152"/>
      <c r="AA501" s="156"/>
      <c r="AT501" s="157" t="s">
        <v>166</v>
      </c>
      <c r="AU501" s="157" t="s">
        <v>95</v>
      </c>
      <c r="AV501" s="157" t="s">
        <v>95</v>
      </c>
      <c r="AW501" s="157" t="s">
        <v>102</v>
      </c>
      <c r="AX501" s="157" t="s">
        <v>80</v>
      </c>
      <c r="AY501" s="157" t="s">
        <v>150</v>
      </c>
    </row>
    <row r="502" spans="2:51" s="6" customFormat="1" ht="18.75" customHeight="1">
      <c r="B502" s="151"/>
      <c r="C502" s="152"/>
      <c r="D502" s="152"/>
      <c r="E502" s="152"/>
      <c r="F502" s="240" t="s">
        <v>534</v>
      </c>
      <c r="G502" s="241"/>
      <c r="H502" s="241"/>
      <c r="I502" s="241"/>
      <c r="J502" s="152"/>
      <c r="K502" s="153">
        <v>4.8</v>
      </c>
      <c r="L502" s="152"/>
      <c r="M502" s="152"/>
      <c r="N502" s="152"/>
      <c r="O502" s="152"/>
      <c r="P502" s="152"/>
      <c r="Q502" s="152"/>
      <c r="R502" s="154"/>
      <c r="T502" s="155"/>
      <c r="U502" s="152"/>
      <c r="V502" s="152"/>
      <c r="W502" s="152"/>
      <c r="X502" s="152"/>
      <c r="Y502" s="152"/>
      <c r="Z502" s="152"/>
      <c r="AA502" s="156"/>
      <c r="AT502" s="157" t="s">
        <v>166</v>
      </c>
      <c r="AU502" s="157" t="s">
        <v>95</v>
      </c>
      <c r="AV502" s="157" t="s">
        <v>95</v>
      </c>
      <c r="AW502" s="157" t="s">
        <v>102</v>
      </c>
      <c r="AX502" s="157" t="s">
        <v>80</v>
      </c>
      <c r="AY502" s="157" t="s">
        <v>150</v>
      </c>
    </row>
    <row r="503" spans="2:51" s="6" customFormat="1" ht="18.75" customHeight="1">
      <c r="B503" s="165"/>
      <c r="C503" s="166"/>
      <c r="D503" s="166"/>
      <c r="E503" s="166"/>
      <c r="F503" s="242" t="s">
        <v>181</v>
      </c>
      <c r="G503" s="243"/>
      <c r="H503" s="243"/>
      <c r="I503" s="243"/>
      <c r="J503" s="166"/>
      <c r="K503" s="167">
        <v>25.2</v>
      </c>
      <c r="L503" s="166"/>
      <c r="M503" s="166"/>
      <c r="N503" s="166"/>
      <c r="O503" s="166"/>
      <c r="P503" s="166"/>
      <c r="Q503" s="166"/>
      <c r="R503" s="168"/>
      <c r="T503" s="169"/>
      <c r="U503" s="166"/>
      <c r="V503" s="166"/>
      <c r="W503" s="166"/>
      <c r="X503" s="166"/>
      <c r="Y503" s="166"/>
      <c r="Z503" s="166"/>
      <c r="AA503" s="170"/>
      <c r="AT503" s="171" t="s">
        <v>166</v>
      </c>
      <c r="AU503" s="171" t="s">
        <v>95</v>
      </c>
      <c r="AV503" s="171" t="s">
        <v>155</v>
      </c>
      <c r="AW503" s="171" t="s">
        <v>102</v>
      </c>
      <c r="AX503" s="171" t="s">
        <v>22</v>
      </c>
      <c r="AY503" s="171" t="s">
        <v>150</v>
      </c>
    </row>
    <row r="504" spans="2:65" s="6" customFormat="1" ht="27" customHeight="1">
      <c r="B504" s="23"/>
      <c r="C504" s="138" t="s">
        <v>536</v>
      </c>
      <c r="D504" s="138" t="s">
        <v>151</v>
      </c>
      <c r="E504" s="139" t="s">
        <v>537</v>
      </c>
      <c r="F504" s="229" t="s">
        <v>538</v>
      </c>
      <c r="G504" s="230"/>
      <c r="H504" s="230"/>
      <c r="I504" s="230"/>
      <c r="J504" s="140" t="s">
        <v>163</v>
      </c>
      <c r="K504" s="141">
        <v>20.2</v>
      </c>
      <c r="L504" s="231">
        <v>0</v>
      </c>
      <c r="M504" s="230"/>
      <c r="N504" s="232">
        <f>ROUND($L$504*$K$504,2)</f>
        <v>0</v>
      </c>
      <c r="O504" s="230"/>
      <c r="P504" s="230"/>
      <c r="Q504" s="230"/>
      <c r="R504" s="25"/>
      <c r="T504" s="142"/>
      <c r="U504" s="31" t="s">
        <v>45</v>
      </c>
      <c r="V504" s="24"/>
      <c r="W504" s="143">
        <f>$V$504*$K$504</f>
        <v>0</v>
      </c>
      <c r="X504" s="143">
        <v>0</v>
      </c>
      <c r="Y504" s="143">
        <f>$X$504*$K$504</f>
        <v>0</v>
      </c>
      <c r="Z504" s="143">
        <v>0.0025</v>
      </c>
      <c r="AA504" s="144">
        <f>$Z$504*$K$504</f>
        <v>0.050499999999999996</v>
      </c>
      <c r="AR504" s="6" t="s">
        <v>155</v>
      </c>
      <c r="AT504" s="6" t="s">
        <v>151</v>
      </c>
      <c r="AU504" s="6" t="s">
        <v>95</v>
      </c>
      <c r="AY504" s="6" t="s">
        <v>150</v>
      </c>
      <c r="BE504" s="87">
        <f>IF($U$504="základní",$N$504,0)</f>
        <v>0</v>
      </c>
      <c r="BF504" s="87">
        <f>IF($U$504="snížená",$N$504,0)</f>
        <v>0</v>
      </c>
      <c r="BG504" s="87">
        <f>IF($U$504="zákl. přenesená",$N$504,0)</f>
        <v>0</v>
      </c>
      <c r="BH504" s="87">
        <f>IF($U$504="sníž. přenesená",$N$504,0)</f>
        <v>0</v>
      </c>
      <c r="BI504" s="87">
        <f>IF($U$504="nulová",$N$504,0)</f>
        <v>0</v>
      </c>
      <c r="BJ504" s="6" t="s">
        <v>22</v>
      </c>
      <c r="BK504" s="87">
        <f>ROUND($L$504*$K$504,2)</f>
        <v>0</v>
      </c>
      <c r="BL504" s="6" t="s">
        <v>155</v>
      </c>
      <c r="BM504" s="6" t="s">
        <v>539</v>
      </c>
    </row>
    <row r="505" spans="2:51" s="6" customFormat="1" ht="18.75" customHeight="1">
      <c r="B505" s="145"/>
      <c r="C505" s="146"/>
      <c r="D505" s="146"/>
      <c r="E505" s="146"/>
      <c r="F505" s="238" t="s">
        <v>508</v>
      </c>
      <c r="G505" s="239"/>
      <c r="H505" s="239"/>
      <c r="I505" s="239"/>
      <c r="J505" s="146"/>
      <c r="K505" s="146"/>
      <c r="L505" s="146"/>
      <c r="M505" s="146"/>
      <c r="N505" s="146"/>
      <c r="O505" s="146"/>
      <c r="P505" s="146"/>
      <c r="Q505" s="146"/>
      <c r="R505" s="147"/>
      <c r="T505" s="148"/>
      <c r="U505" s="146"/>
      <c r="V505" s="146"/>
      <c r="W505" s="146"/>
      <c r="X505" s="146"/>
      <c r="Y505" s="146"/>
      <c r="Z505" s="146"/>
      <c r="AA505" s="149"/>
      <c r="AT505" s="150" t="s">
        <v>166</v>
      </c>
      <c r="AU505" s="150" t="s">
        <v>95</v>
      </c>
      <c r="AV505" s="150" t="s">
        <v>22</v>
      </c>
      <c r="AW505" s="150" t="s">
        <v>102</v>
      </c>
      <c r="AX505" s="150" t="s">
        <v>80</v>
      </c>
      <c r="AY505" s="150" t="s">
        <v>150</v>
      </c>
    </row>
    <row r="506" spans="2:51" s="6" customFormat="1" ht="18.75" customHeight="1">
      <c r="B506" s="151"/>
      <c r="C506" s="152"/>
      <c r="D506" s="152"/>
      <c r="E506" s="152"/>
      <c r="F506" s="240" t="s">
        <v>540</v>
      </c>
      <c r="G506" s="241"/>
      <c r="H506" s="241"/>
      <c r="I506" s="241"/>
      <c r="J506" s="152"/>
      <c r="K506" s="153">
        <v>20.2</v>
      </c>
      <c r="L506" s="152"/>
      <c r="M506" s="152"/>
      <c r="N506" s="152"/>
      <c r="O506" s="152"/>
      <c r="P506" s="152"/>
      <c r="Q506" s="152"/>
      <c r="R506" s="154"/>
      <c r="T506" s="155"/>
      <c r="U506" s="152"/>
      <c r="V506" s="152"/>
      <c r="W506" s="152"/>
      <c r="X506" s="152"/>
      <c r="Y506" s="152"/>
      <c r="Z506" s="152"/>
      <c r="AA506" s="156"/>
      <c r="AT506" s="157" t="s">
        <v>166</v>
      </c>
      <c r="AU506" s="157" t="s">
        <v>95</v>
      </c>
      <c r="AV506" s="157" t="s">
        <v>95</v>
      </c>
      <c r="AW506" s="157" t="s">
        <v>102</v>
      </c>
      <c r="AX506" s="157" t="s">
        <v>22</v>
      </c>
      <c r="AY506" s="157" t="s">
        <v>150</v>
      </c>
    </row>
    <row r="507" spans="2:65" s="6" customFormat="1" ht="27" customHeight="1">
      <c r="B507" s="23"/>
      <c r="C507" s="138" t="s">
        <v>541</v>
      </c>
      <c r="D507" s="138" t="s">
        <v>151</v>
      </c>
      <c r="E507" s="139" t="s">
        <v>542</v>
      </c>
      <c r="F507" s="229" t="s">
        <v>543</v>
      </c>
      <c r="G507" s="230"/>
      <c r="H507" s="230"/>
      <c r="I507" s="230"/>
      <c r="J507" s="140" t="s">
        <v>154</v>
      </c>
      <c r="K507" s="141">
        <v>4</v>
      </c>
      <c r="L507" s="231">
        <v>0</v>
      </c>
      <c r="M507" s="230"/>
      <c r="N507" s="232">
        <f>ROUND($L$507*$K$507,2)</f>
        <v>0</v>
      </c>
      <c r="O507" s="230"/>
      <c r="P507" s="230"/>
      <c r="Q507" s="230"/>
      <c r="R507" s="25"/>
      <c r="T507" s="142"/>
      <c r="U507" s="31" t="s">
        <v>45</v>
      </c>
      <c r="V507" s="24"/>
      <c r="W507" s="143">
        <f>$V$507*$K$507</f>
        <v>0</v>
      </c>
      <c r="X507" s="143">
        <v>0</v>
      </c>
      <c r="Y507" s="143">
        <f>$X$507*$K$507</f>
        <v>0</v>
      </c>
      <c r="Z507" s="143">
        <v>0.054</v>
      </c>
      <c r="AA507" s="144">
        <f>$Z$507*$K$507</f>
        <v>0.216</v>
      </c>
      <c r="AR507" s="6" t="s">
        <v>155</v>
      </c>
      <c r="AT507" s="6" t="s">
        <v>151</v>
      </c>
      <c r="AU507" s="6" t="s">
        <v>95</v>
      </c>
      <c r="AY507" s="6" t="s">
        <v>150</v>
      </c>
      <c r="BE507" s="87">
        <f>IF($U$507="základní",$N$507,0)</f>
        <v>0</v>
      </c>
      <c r="BF507" s="87">
        <f>IF($U$507="snížená",$N$507,0)</f>
        <v>0</v>
      </c>
      <c r="BG507" s="87">
        <f>IF($U$507="zákl. přenesená",$N$507,0)</f>
        <v>0</v>
      </c>
      <c r="BH507" s="87">
        <f>IF($U$507="sníž. přenesená",$N$507,0)</f>
        <v>0</v>
      </c>
      <c r="BI507" s="87">
        <f>IF($U$507="nulová",$N$507,0)</f>
        <v>0</v>
      </c>
      <c r="BJ507" s="6" t="s">
        <v>22</v>
      </c>
      <c r="BK507" s="87">
        <f>ROUND($L$507*$K$507,2)</f>
        <v>0</v>
      </c>
      <c r="BL507" s="6" t="s">
        <v>155</v>
      </c>
      <c r="BM507" s="6" t="s">
        <v>544</v>
      </c>
    </row>
    <row r="508" spans="2:65" s="6" customFormat="1" ht="27" customHeight="1">
      <c r="B508" s="23"/>
      <c r="C508" s="138" t="s">
        <v>545</v>
      </c>
      <c r="D508" s="138" t="s">
        <v>151</v>
      </c>
      <c r="E508" s="139" t="s">
        <v>546</v>
      </c>
      <c r="F508" s="229" t="s">
        <v>547</v>
      </c>
      <c r="G508" s="230"/>
      <c r="H508" s="230"/>
      <c r="I508" s="230"/>
      <c r="J508" s="140" t="s">
        <v>163</v>
      </c>
      <c r="K508" s="141">
        <v>60.7</v>
      </c>
      <c r="L508" s="231">
        <v>0</v>
      </c>
      <c r="M508" s="230"/>
      <c r="N508" s="232">
        <f>ROUND($L$508*$K$508,2)</f>
        <v>0</v>
      </c>
      <c r="O508" s="230"/>
      <c r="P508" s="230"/>
      <c r="Q508" s="230"/>
      <c r="R508" s="25"/>
      <c r="T508" s="142"/>
      <c r="U508" s="31" t="s">
        <v>45</v>
      </c>
      <c r="V508" s="24"/>
      <c r="W508" s="143">
        <f>$V$508*$K$508</f>
        <v>0</v>
      </c>
      <c r="X508" s="143">
        <v>0</v>
      </c>
      <c r="Y508" s="143">
        <f>$X$508*$K$508</f>
        <v>0</v>
      </c>
      <c r="Z508" s="143">
        <v>0.01</v>
      </c>
      <c r="AA508" s="144">
        <f>$Z$508*$K$508</f>
        <v>0.6070000000000001</v>
      </c>
      <c r="AR508" s="6" t="s">
        <v>155</v>
      </c>
      <c r="AT508" s="6" t="s">
        <v>151</v>
      </c>
      <c r="AU508" s="6" t="s">
        <v>95</v>
      </c>
      <c r="AY508" s="6" t="s">
        <v>150</v>
      </c>
      <c r="BE508" s="87">
        <f>IF($U$508="základní",$N$508,0)</f>
        <v>0</v>
      </c>
      <c r="BF508" s="87">
        <f>IF($U$508="snížená",$N$508,0)</f>
        <v>0</v>
      </c>
      <c r="BG508" s="87">
        <f>IF($U$508="zákl. přenesená",$N$508,0)</f>
        <v>0</v>
      </c>
      <c r="BH508" s="87">
        <f>IF($U$508="sníž. přenesená",$N$508,0)</f>
        <v>0</v>
      </c>
      <c r="BI508" s="87">
        <f>IF($U$508="nulová",$N$508,0)</f>
        <v>0</v>
      </c>
      <c r="BJ508" s="6" t="s">
        <v>22</v>
      </c>
      <c r="BK508" s="87">
        <f>ROUND($L$508*$K$508,2)</f>
        <v>0</v>
      </c>
      <c r="BL508" s="6" t="s">
        <v>155</v>
      </c>
      <c r="BM508" s="6" t="s">
        <v>548</v>
      </c>
    </row>
    <row r="509" spans="2:51" s="6" customFormat="1" ht="18.75" customHeight="1">
      <c r="B509" s="145"/>
      <c r="C509" s="146"/>
      <c r="D509" s="146"/>
      <c r="E509" s="146"/>
      <c r="F509" s="238" t="s">
        <v>508</v>
      </c>
      <c r="G509" s="239"/>
      <c r="H509" s="239"/>
      <c r="I509" s="239"/>
      <c r="J509" s="146"/>
      <c r="K509" s="146"/>
      <c r="L509" s="146"/>
      <c r="M509" s="146"/>
      <c r="N509" s="146"/>
      <c r="O509" s="146"/>
      <c r="P509" s="146"/>
      <c r="Q509" s="146"/>
      <c r="R509" s="147"/>
      <c r="T509" s="148"/>
      <c r="U509" s="146"/>
      <c r="V509" s="146"/>
      <c r="W509" s="146"/>
      <c r="X509" s="146"/>
      <c r="Y509" s="146"/>
      <c r="Z509" s="146"/>
      <c r="AA509" s="149"/>
      <c r="AT509" s="150" t="s">
        <v>166</v>
      </c>
      <c r="AU509" s="150" t="s">
        <v>95</v>
      </c>
      <c r="AV509" s="150" t="s">
        <v>22</v>
      </c>
      <c r="AW509" s="150" t="s">
        <v>102</v>
      </c>
      <c r="AX509" s="150" t="s">
        <v>80</v>
      </c>
      <c r="AY509" s="150" t="s">
        <v>150</v>
      </c>
    </row>
    <row r="510" spans="2:51" s="6" customFormat="1" ht="18.75" customHeight="1">
      <c r="B510" s="151"/>
      <c r="C510" s="152"/>
      <c r="D510" s="152"/>
      <c r="E510" s="152"/>
      <c r="F510" s="240" t="s">
        <v>549</v>
      </c>
      <c r="G510" s="241"/>
      <c r="H510" s="241"/>
      <c r="I510" s="241"/>
      <c r="J510" s="152"/>
      <c r="K510" s="153">
        <v>60.7</v>
      </c>
      <c r="L510" s="152"/>
      <c r="M510" s="152"/>
      <c r="N510" s="152"/>
      <c r="O510" s="152"/>
      <c r="P510" s="152"/>
      <c r="Q510" s="152"/>
      <c r="R510" s="154"/>
      <c r="T510" s="155"/>
      <c r="U510" s="152"/>
      <c r="V510" s="152"/>
      <c r="W510" s="152"/>
      <c r="X510" s="152"/>
      <c r="Y510" s="152"/>
      <c r="Z510" s="152"/>
      <c r="AA510" s="156"/>
      <c r="AT510" s="157" t="s">
        <v>166</v>
      </c>
      <c r="AU510" s="157" t="s">
        <v>95</v>
      </c>
      <c r="AV510" s="157" t="s">
        <v>95</v>
      </c>
      <c r="AW510" s="157" t="s">
        <v>102</v>
      </c>
      <c r="AX510" s="157" t="s">
        <v>22</v>
      </c>
      <c r="AY510" s="157" t="s">
        <v>150</v>
      </c>
    </row>
    <row r="511" spans="2:65" s="6" customFormat="1" ht="27" customHeight="1">
      <c r="B511" s="23"/>
      <c r="C511" s="138" t="s">
        <v>550</v>
      </c>
      <c r="D511" s="138" t="s">
        <v>151</v>
      </c>
      <c r="E511" s="139" t="s">
        <v>551</v>
      </c>
      <c r="F511" s="229" t="s">
        <v>552</v>
      </c>
      <c r="G511" s="230"/>
      <c r="H511" s="230"/>
      <c r="I511" s="230"/>
      <c r="J511" s="140" t="s">
        <v>163</v>
      </c>
      <c r="K511" s="141">
        <v>17.269</v>
      </c>
      <c r="L511" s="231">
        <v>0</v>
      </c>
      <c r="M511" s="230"/>
      <c r="N511" s="232">
        <f>ROUND($L$511*$K$511,2)</f>
        <v>0</v>
      </c>
      <c r="O511" s="230"/>
      <c r="P511" s="230"/>
      <c r="Q511" s="230"/>
      <c r="R511" s="25"/>
      <c r="T511" s="142"/>
      <c r="U511" s="31" t="s">
        <v>45</v>
      </c>
      <c r="V511" s="24"/>
      <c r="W511" s="143">
        <f>$V$511*$K$511</f>
        <v>0</v>
      </c>
      <c r="X511" s="143">
        <v>0</v>
      </c>
      <c r="Y511" s="143">
        <f>$X$511*$K$511</f>
        <v>0</v>
      </c>
      <c r="Z511" s="143">
        <v>0.05</v>
      </c>
      <c r="AA511" s="144">
        <f>$Z$511*$K$511</f>
        <v>0.8634499999999999</v>
      </c>
      <c r="AR511" s="6" t="s">
        <v>155</v>
      </c>
      <c r="AT511" s="6" t="s">
        <v>151</v>
      </c>
      <c r="AU511" s="6" t="s">
        <v>95</v>
      </c>
      <c r="AY511" s="6" t="s">
        <v>150</v>
      </c>
      <c r="BE511" s="87">
        <f>IF($U$511="základní",$N$511,0)</f>
        <v>0</v>
      </c>
      <c r="BF511" s="87">
        <f>IF($U$511="snížená",$N$511,0)</f>
        <v>0</v>
      </c>
      <c r="BG511" s="87">
        <f>IF($U$511="zákl. přenesená",$N$511,0)</f>
        <v>0</v>
      </c>
      <c r="BH511" s="87">
        <f>IF($U$511="sníž. přenesená",$N$511,0)</f>
        <v>0</v>
      </c>
      <c r="BI511" s="87">
        <f>IF($U$511="nulová",$N$511,0)</f>
        <v>0</v>
      </c>
      <c r="BJ511" s="6" t="s">
        <v>22</v>
      </c>
      <c r="BK511" s="87">
        <f>ROUND($L$511*$K$511,2)</f>
        <v>0</v>
      </c>
      <c r="BL511" s="6" t="s">
        <v>155</v>
      </c>
      <c r="BM511" s="6" t="s">
        <v>553</v>
      </c>
    </row>
    <row r="512" spans="2:51" s="6" customFormat="1" ht="18.75" customHeight="1">
      <c r="B512" s="145"/>
      <c r="C512" s="146"/>
      <c r="D512" s="146"/>
      <c r="E512" s="146"/>
      <c r="F512" s="238" t="s">
        <v>165</v>
      </c>
      <c r="G512" s="239"/>
      <c r="H512" s="239"/>
      <c r="I512" s="239"/>
      <c r="J512" s="146"/>
      <c r="K512" s="146"/>
      <c r="L512" s="146"/>
      <c r="M512" s="146"/>
      <c r="N512" s="146"/>
      <c r="O512" s="146"/>
      <c r="P512" s="146"/>
      <c r="Q512" s="146"/>
      <c r="R512" s="147"/>
      <c r="T512" s="148"/>
      <c r="U512" s="146"/>
      <c r="V512" s="146"/>
      <c r="W512" s="146"/>
      <c r="X512" s="146"/>
      <c r="Y512" s="146"/>
      <c r="Z512" s="146"/>
      <c r="AA512" s="149"/>
      <c r="AT512" s="150" t="s">
        <v>166</v>
      </c>
      <c r="AU512" s="150" t="s">
        <v>95</v>
      </c>
      <c r="AV512" s="150" t="s">
        <v>22</v>
      </c>
      <c r="AW512" s="150" t="s">
        <v>102</v>
      </c>
      <c r="AX512" s="150" t="s">
        <v>80</v>
      </c>
      <c r="AY512" s="150" t="s">
        <v>150</v>
      </c>
    </row>
    <row r="513" spans="2:51" s="6" customFormat="1" ht="18.75" customHeight="1">
      <c r="B513" s="145"/>
      <c r="C513" s="146"/>
      <c r="D513" s="146"/>
      <c r="E513" s="146"/>
      <c r="F513" s="238" t="s">
        <v>215</v>
      </c>
      <c r="G513" s="239"/>
      <c r="H513" s="239"/>
      <c r="I513" s="239"/>
      <c r="J513" s="146"/>
      <c r="K513" s="146"/>
      <c r="L513" s="146"/>
      <c r="M513" s="146"/>
      <c r="N513" s="146"/>
      <c r="O513" s="146"/>
      <c r="P513" s="146"/>
      <c r="Q513" s="146"/>
      <c r="R513" s="147"/>
      <c r="T513" s="148"/>
      <c r="U513" s="146"/>
      <c r="V513" s="146"/>
      <c r="W513" s="146"/>
      <c r="X513" s="146"/>
      <c r="Y513" s="146"/>
      <c r="Z513" s="146"/>
      <c r="AA513" s="149"/>
      <c r="AT513" s="150" t="s">
        <v>166</v>
      </c>
      <c r="AU513" s="150" t="s">
        <v>95</v>
      </c>
      <c r="AV513" s="150" t="s">
        <v>22</v>
      </c>
      <c r="AW513" s="150" t="s">
        <v>102</v>
      </c>
      <c r="AX513" s="150" t="s">
        <v>80</v>
      </c>
      <c r="AY513" s="150" t="s">
        <v>150</v>
      </c>
    </row>
    <row r="514" spans="2:51" s="6" customFormat="1" ht="18.75" customHeight="1">
      <c r="B514" s="151"/>
      <c r="C514" s="152"/>
      <c r="D514" s="152"/>
      <c r="E514" s="152"/>
      <c r="F514" s="240" t="s">
        <v>216</v>
      </c>
      <c r="G514" s="241"/>
      <c r="H514" s="241"/>
      <c r="I514" s="241"/>
      <c r="J514" s="152"/>
      <c r="K514" s="153">
        <v>1.848</v>
      </c>
      <c r="L514" s="152"/>
      <c r="M514" s="152"/>
      <c r="N514" s="152"/>
      <c r="O514" s="152"/>
      <c r="P514" s="152"/>
      <c r="Q514" s="152"/>
      <c r="R514" s="154"/>
      <c r="T514" s="155"/>
      <c r="U514" s="152"/>
      <c r="V514" s="152"/>
      <c r="W514" s="152"/>
      <c r="X514" s="152"/>
      <c r="Y514" s="152"/>
      <c r="Z514" s="152"/>
      <c r="AA514" s="156"/>
      <c r="AT514" s="157" t="s">
        <v>166</v>
      </c>
      <c r="AU514" s="157" t="s">
        <v>95</v>
      </c>
      <c r="AV514" s="157" t="s">
        <v>95</v>
      </c>
      <c r="AW514" s="157" t="s">
        <v>102</v>
      </c>
      <c r="AX514" s="157" t="s">
        <v>80</v>
      </c>
      <c r="AY514" s="157" t="s">
        <v>150</v>
      </c>
    </row>
    <row r="515" spans="2:51" s="6" customFormat="1" ht="18.75" customHeight="1">
      <c r="B515" s="151"/>
      <c r="C515" s="152"/>
      <c r="D515" s="152"/>
      <c r="E515" s="152"/>
      <c r="F515" s="240" t="s">
        <v>217</v>
      </c>
      <c r="G515" s="241"/>
      <c r="H515" s="241"/>
      <c r="I515" s="241"/>
      <c r="J515" s="152"/>
      <c r="K515" s="153">
        <v>1.456</v>
      </c>
      <c r="L515" s="152"/>
      <c r="M515" s="152"/>
      <c r="N515" s="152"/>
      <c r="O515" s="152"/>
      <c r="P515" s="152"/>
      <c r="Q515" s="152"/>
      <c r="R515" s="154"/>
      <c r="T515" s="155"/>
      <c r="U515" s="152"/>
      <c r="V515" s="152"/>
      <c r="W515" s="152"/>
      <c r="X515" s="152"/>
      <c r="Y515" s="152"/>
      <c r="Z515" s="152"/>
      <c r="AA515" s="156"/>
      <c r="AT515" s="157" t="s">
        <v>166</v>
      </c>
      <c r="AU515" s="157" t="s">
        <v>95</v>
      </c>
      <c r="AV515" s="157" t="s">
        <v>95</v>
      </c>
      <c r="AW515" s="157" t="s">
        <v>102</v>
      </c>
      <c r="AX515" s="157" t="s">
        <v>80</v>
      </c>
      <c r="AY515" s="157" t="s">
        <v>150</v>
      </c>
    </row>
    <row r="516" spans="2:51" s="6" customFormat="1" ht="18.75" customHeight="1">
      <c r="B516" s="145"/>
      <c r="C516" s="146"/>
      <c r="D516" s="146"/>
      <c r="E516" s="146"/>
      <c r="F516" s="238" t="s">
        <v>218</v>
      </c>
      <c r="G516" s="239"/>
      <c r="H516" s="239"/>
      <c r="I516" s="239"/>
      <c r="J516" s="146"/>
      <c r="K516" s="146"/>
      <c r="L516" s="146"/>
      <c r="M516" s="146"/>
      <c r="N516" s="146"/>
      <c r="O516" s="146"/>
      <c r="P516" s="146"/>
      <c r="Q516" s="146"/>
      <c r="R516" s="147"/>
      <c r="T516" s="148"/>
      <c r="U516" s="146"/>
      <c r="V516" s="146"/>
      <c r="W516" s="146"/>
      <c r="X516" s="146"/>
      <c r="Y516" s="146"/>
      <c r="Z516" s="146"/>
      <c r="AA516" s="149"/>
      <c r="AT516" s="150" t="s">
        <v>166</v>
      </c>
      <c r="AU516" s="150" t="s">
        <v>95</v>
      </c>
      <c r="AV516" s="150" t="s">
        <v>22</v>
      </c>
      <c r="AW516" s="150" t="s">
        <v>102</v>
      </c>
      <c r="AX516" s="150" t="s">
        <v>80</v>
      </c>
      <c r="AY516" s="150" t="s">
        <v>150</v>
      </c>
    </row>
    <row r="517" spans="2:51" s="6" customFormat="1" ht="18.75" customHeight="1">
      <c r="B517" s="151"/>
      <c r="C517" s="152"/>
      <c r="D517" s="152"/>
      <c r="E517" s="152"/>
      <c r="F517" s="240" t="s">
        <v>219</v>
      </c>
      <c r="G517" s="241"/>
      <c r="H517" s="241"/>
      <c r="I517" s="241"/>
      <c r="J517" s="152"/>
      <c r="K517" s="153">
        <v>4.954</v>
      </c>
      <c r="L517" s="152"/>
      <c r="M517" s="152"/>
      <c r="N517" s="152"/>
      <c r="O517" s="152"/>
      <c r="P517" s="152"/>
      <c r="Q517" s="152"/>
      <c r="R517" s="154"/>
      <c r="T517" s="155"/>
      <c r="U517" s="152"/>
      <c r="V517" s="152"/>
      <c r="W517" s="152"/>
      <c r="X517" s="152"/>
      <c r="Y517" s="152"/>
      <c r="Z517" s="152"/>
      <c r="AA517" s="156"/>
      <c r="AT517" s="157" t="s">
        <v>166</v>
      </c>
      <c r="AU517" s="157" t="s">
        <v>95</v>
      </c>
      <c r="AV517" s="157" t="s">
        <v>95</v>
      </c>
      <c r="AW517" s="157" t="s">
        <v>102</v>
      </c>
      <c r="AX517" s="157" t="s">
        <v>80</v>
      </c>
      <c r="AY517" s="157" t="s">
        <v>150</v>
      </c>
    </row>
    <row r="518" spans="2:51" s="6" customFormat="1" ht="18.75" customHeight="1">
      <c r="B518" s="145"/>
      <c r="C518" s="146"/>
      <c r="D518" s="146"/>
      <c r="E518" s="146"/>
      <c r="F518" s="238" t="s">
        <v>174</v>
      </c>
      <c r="G518" s="239"/>
      <c r="H518" s="239"/>
      <c r="I518" s="239"/>
      <c r="J518" s="146"/>
      <c r="K518" s="146"/>
      <c r="L518" s="146"/>
      <c r="M518" s="146"/>
      <c r="N518" s="146"/>
      <c r="O518" s="146"/>
      <c r="P518" s="146"/>
      <c r="Q518" s="146"/>
      <c r="R518" s="147"/>
      <c r="T518" s="148"/>
      <c r="U518" s="146"/>
      <c r="V518" s="146"/>
      <c r="W518" s="146"/>
      <c r="X518" s="146"/>
      <c r="Y518" s="146"/>
      <c r="Z518" s="146"/>
      <c r="AA518" s="149"/>
      <c r="AT518" s="150" t="s">
        <v>166</v>
      </c>
      <c r="AU518" s="150" t="s">
        <v>95</v>
      </c>
      <c r="AV518" s="150" t="s">
        <v>22</v>
      </c>
      <c r="AW518" s="150" t="s">
        <v>102</v>
      </c>
      <c r="AX518" s="150" t="s">
        <v>80</v>
      </c>
      <c r="AY518" s="150" t="s">
        <v>150</v>
      </c>
    </row>
    <row r="519" spans="2:51" s="6" customFormat="1" ht="18.75" customHeight="1">
      <c r="B519" s="145"/>
      <c r="C519" s="146"/>
      <c r="D519" s="146"/>
      <c r="E519" s="146"/>
      <c r="F519" s="238" t="s">
        <v>220</v>
      </c>
      <c r="G519" s="239"/>
      <c r="H519" s="239"/>
      <c r="I519" s="239"/>
      <c r="J519" s="146"/>
      <c r="K519" s="146"/>
      <c r="L519" s="146"/>
      <c r="M519" s="146"/>
      <c r="N519" s="146"/>
      <c r="O519" s="146"/>
      <c r="P519" s="146"/>
      <c r="Q519" s="146"/>
      <c r="R519" s="147"/>
      <c r="T519" s="148"/>
      <c r="U519" s="146"/>
      <c r="V519" s="146"/>
      <c r="W519" s="146"/>
      <c r="X519" s="146"/>
      <c r="Y519" s="146"/>
      <c r="Z519" s="146"/>
      <c r="AA519" s="149"/>
      <c r="AT519" s="150" t="s">
        <v>166</v>
      </c>
      <c r="AU519" s="150" t="s">
        <v>95</v>
      </c>
      <c r="AV519" s="150" t="s">
        <v>22</v>
      </c>
      <c r="AW519" s="150" t="s">
        <v>102</v>
      </c>
      <c r="AX519" s="150" t="s">
        <v>80</v>
      </c>
      <c r="AY519" s="150" t="s">
        <v>150</v>
      </c>
    </row>
    <row r="520" spans="2:51" s="6" customFormat="1" ht="18.75" customHeight="1">
      <c r="B520" s="151"/>
      <c r="C520" s="152"/>
      <c r="D520" s="152"/>
      <c r="E520" s="152"/>
      <c r="F520" s="240" t="s">
        <v>221</v>
      </c>
      <c r="G520" s="241"/>
      <c r="H520" s="241"/>
      <c r="I520" s="241"/>
      <c r="J520" s="152"/>
      <c r="K520" s="153">
        <v>2.222</v>
      </c>
      <c r="L520" s="152"/>
      <c r="M520" s="152"/>
      <c r="N520" s="152"/>
      <c r="O520" s="152"/>
      <c r="P520" s="152"/>
      <c r="Q520" s="152"/>
      <c r="R520" s="154"/>
      <c r="T520" s="155"/>
      <c r="U520" s="152"/>
      <c r="V520" s="152"/>
      <c r="W520" s="152"/>
      <c r="X520" s="152"/>
      <c r="Y520" s="152"/>
      <c r="Z520" s="152"/>
      <c r="AA520" s="156"/>
      <c r="AT520" s="157" t="s">
        <v>166</v>
      </c>
      <c r="AU520" s="157" t="s">
        <v>95</v>
      </c>
      <c r="AV520" s="157" t="s">
        <v>95</v>
      </c>
      <c r="AW520" s="157" t="s">
        <v>102</v>
      </c>
      <c r="AX520" s="157" t="s">
        <v>80</v>
      </c>
      <c r="AY520" s="157" t="s">
        <v>150</v>
      </c>
    </row>
    <row r="521" spans="2:51" s="6" customFormat="1" ht="18.75" customHeight="1">
      <c r="B521" s="151"/>
      <c r="C521" s="152"/>
      <c r="D521" s="152"/>
      <c r="E521" s="152"/>
      <c r="F521" s="240" t="s">
        <v>222</v>
      </c>
      <c r="G521" s="241"/>
      <c r="H521" s="241"/>
      <c r="I521" s="241"/>
      <c r="J521" s="152"/>
      <c r="K521" s="153">
        <v>1.729</v>
      </c>
      <c r="L521" s="152"/>
      <c r="M521" s="152"/>
      <c r="N521" s="152"/>
      <c r="O521" s="152"/>
      <c r="P521" s="152"/>
      <c r="Q521" s="152"/>
      <c r="R521" s="154"/>
      <c r="T521" s="155"/>
      <c r="U521" s="152"/>
      <c r="V521" s="152"/>
      <c r="W521" s="152"/>
      <c r="X521" s="152"/>
      <c r="Y521" s="152"/>
      <c r="Z521" s="152"/>
      <c r="AA521" s="156"/>
      <c r="AT521" s="157" t="s">
        <v>166</v>
      </c>
      <c r="AU521" s="157" t="s">
        <v>95</v>
      </c>
      <c r="AV521" s="157" t="s">
        <v>95</v>
      </c>
      <c r="AW521" s="157" t="s">
        <v>102</v>
      </c>
      <c r="AX521" s="157" t="s">
        <v>80</v>
      </c>
      <c r="AY521" s="157" t="s">
        <v>150</v>
      </c>
    </row>
    <row r="522" spans="2:51" s="6" customFormat="1" ht="18.75" customHeight="1">
      <c r="B522" s="145"/>
      <c r="C522" s="146"/>
      <c r="D522" s="146"/>
      <c r="E522" s="146"/>
      <c r="F522" s="238" t="s">
        <v>223</v>
      </c>
      <c r="G522" s="239"/>
      <c r="H522" s="239"/>
      <c r="I522" s="239"/>
      <c r="J522" s="146"/>
      <c r="K522" s="146"/>
      <c r="L522" s="146"/>
      <c r="M522" s="146"/>
      <c r="N522" s="146"/>
      <c r="O522" s="146"/>
      <c r="P522" s="146"/>
      <c r="Q522" s="146"/>
      <c r="R522" s="147"/>
      <c r="T522" s="148"/>
      <c r="U522" s="146"/>
      <c r="V522" s="146"/>
      <c r="W522" s="146"/>
      <c r="X522" s="146"/>
      <c r="Y522" s="146"/>
      <c r="Z522" s="146"/>
      <c r="AA522" s="149"/>
      <c r="AT522" s="150" t="s">
        <v>166</v>
      </c>
      <c r="AU522" s="150" t="s">
        <v>95</v>
      </c>
      <c r="AV522" s="150" t="s">
        <v>22</v>
      </c>
      <c r="AW522" s="150" t="s">
        <v>102</v>
      </c>
      <c r="AX522" s="150" t="s">
        <v>80</v>
      </c>
      <c r="AY522" s="150" t="s">
        <v>150</v>
      </c>
    </row>
    <row r="523" spans="2:51" s="6" customFormat="1" ht="18.75" customHeight="1">
      <c r="B523" s="151"/>
      <c r="C523" s="152"/>
      <c r="D523" s="152"/>
      <c r="E523" s="152"/>
      <c r="F523" s="240" t="s">
        <v>224</v>
      </c>
      <c r="G523" s="241"/>
      <c r="H523" s="241"/>
      <c r="I523" s="241"/>
      <c r="J523" s="152"/>
      <c r="K523" s="153">
        <v>5.06</v>
      </c>
      <c r="L523" s="152"/>
      <c r="M523" s="152"/>
      <c r="N523" s="152"/>
      <c r="O523" s="152"/>
      <c r="P523" s="152"/>
      <c r="Q523" s="152"/>
      <c r="R523" s="154"/>
      <c r="T523" s="155"/>
      <c r="U523" s="152"/>
      <c r="V523" s="152"/>
      <c r="W523" s="152"/>
      <c r="X523" s="152"/>
      <c r="Y523" s="152"/>
      <c r="Z523" s="152"/>
      <c r="AA523" s="156"/>
      <c r="AT523" s="157" t="s">
        <v>166</v>
      </c>
      <c r="AU523" s="157" t="s">
        <v>95</v>
      </c>
      <c r="AV523" s="157" t="s">
        <v>95</v>
      </c>
      <c r="AW523" s="157" t="s">
        <v>102</v>
      </c>
      <c r="AX523" s="157" t="s">
        <v>80</v>
      </c>
      <c r="AY523" s="157" t="s">
        <v>150</v>
      </c>
    </row>
    <row r="524" spans="2:51" s="6" customFormat="1" ht="18.75" customHeight="1">
      <c r="B524" s="165"/>
      <c r="C524" s="166"/>
      <c r="D524" s="166"/>
      <c r="E524" s="166"/>
      <c r="F524" s="242" t="s">
        <v>181</v>
      </c>
      <c r="G524" s="243"/>
      <c r="H524" s="243"/>
      <c r="I524" s="243"/>
      <c r="J524" s="166"/>
      <c r="K524" s="167">
        <v>17.269</v>
      </c>
      <c r="L524" s="166"/>
      <c r="M524" s="166"/>
      <c r="N524" s="166"/>
      <c r="O524" s="166"/>
      <c r="P524" s="166"/>
      <c r="Q524" s="166"/>
      <c r="R524" s="168"/>
      <c r="T524" s="169"/>
      <c r="U524" s="166"/>
      <c r="V524" s="166"/>
      <c r="W524" s="166"/>
      <c r="X524" s="166"/>
      <c r="Y524" s="166"/>
      <c r="Z524" s="166"/>
      <c r="AA524" s="170"/>
      <c r="AT524" s="171" t="s">
        <v>166</v>
      </c>
      <c r="AU524" s="171" t="s">
        <v>95</v>
      </c>
      <c r="AV524" s="171" t="s">
        <v>155</v>
      </c>
      <c r="AW524" s="171" t="s">
        <v>102</v>
      </c>
      <c r="AX524" s="171" t="s">
        <v>22</v>
      </c>
      <c r="AY524" s="171" t="s">
        <v>150</v>
      </c>
    </row>
    <row r="525" spans="2:65" s="6" customFormat="1" ht="27" customHeight="1">
      <c r="B525" s="23"/>
      <c r="C525" s="138" t="s">
        <v>554</v>
      </c>
      <c r="D525" s="138" t="s">
        <v>151</v>
      </c>
      <c r="E525" s="139" t="s">
        <v>555</v>
      </c>
      <c r="F525" s="229" t="s">
        <v>556</v>
      </c>
      <c r="G525" s="230"/>
      <c r="H525" s="230"/>
      <c r="I525" s="230"/>
      <c r="J525" s="140" t="s">
        <v>163</v>
      </c>
      <c r="K525" s="141">
        <v>156.977</v>
      </c>
      <c r="L525" s="231">
        <v>0</v>
      </c>
      <c r="M525" s="230"/>
      <c r="N525" s="232">
        <f>ROUND($L$525*$K$525,2)</f>
        <v>0</v>
      </c>
      <c r="O525" s="230"/>
      <c r="P525" s="230"/>
      <c r="Q525" s="230"/>
      <c r="R525" s="25"/>
      <c r="T525" s="142"/>
      <c r="U525" s="31" t="s">
        <v>45</v>
      </c>
      <c r="V525" s="24"/>
      <c r="W525" s="143">
        <f>$V$525*$K$525</f>
        <v>0</v>
      </c>
      <c r="X525" s="143">
        <v>0</v>
      </c>
      <c r="Y525" s="143">
        <f>$X$525*$K$525</f>
        <v>0</v>
      </c>
      <c r="Z525" s="143">
        <v>0.01</v>
      </c>
      <c r="AA525" s="144">
        <f>$Z$525*$K$525</f>
        <v>1.56977</v>
      </c>
      <c r="AR525" s="6" t="s">
        <v>155</v>
      </c>
      <c r="AT525" s="6" t="s">
        <v>151</v>
      </c>
      <c r="AU525" s="6" t="s">
        <v>95</v>
      </c>
      <c r="AY525" s="6" t="s">
        <v>150</v>
      </c>
      <c r="BE525" s="87">
        <f>IF($U$525="základní",$N$525,0)</f>
        <v>0</v>
      </c>
      <c r="BF525" s="87">
        <f>IF($U$525="snížená",$N$525,0)</f>
        <v>0</v>
      </c>
      <c r="BG525" s="87">
        <f>IF($U$525="zákl. přenesená",$N$525,0)</f>
        <v>0</v>
      </c>
      <c r="BH525" s="87">
        <f>IF($U$525="sníž. přenesená",$N$525,0)</f>
        <v>0</v>
      </c>
      <c r="BI525" s="87">
        <f>IF($U$525="nulová",$N$525,0)</f>
        <v>0</v>
      </c>
      <c r="BJ525" s="6" t="s">
        <v>22</v>
      </c>
      <c r="BK525" s="87">
        <f>ROUND($L$525*$K$525,2)</f>
        <v>0</v>
      </c>
      <c r="BL525" s="6" t="s">
        <v>155</v>
      </c>
      <c r="BM525" s="6" t="s">
        <v>557</v>
      </c>
    </row>
    <row r="526" spans="2:51" s="6" customFormat="1" ht="18.75" customHeight="1">
      <c r="B526" s="145"/>
      <c r="C526" s="146"/>
      <c r="D526" s="146"/>
      <c r="E526" s="146"/>
      <c r="F526" s="238" t="s">
        <v>508</v>
      </c>
      <c r="G526" s="239"/>
      <c r="H526" s="239"/>
      <c r="I526" s="239"/>
      <c r="J526" s="146"/>
      <c r="K526" s="146"/>
      <c r="L526" s="146"/>
      <c r="M526" s="146"/>
      <c r="N526" s="146"/>
      <c r="O526" s="146"/>
      <c r="P526" s="146"/>
      <c r="Q526" s="146"/>
      <c r="R526" s="147"/>
      <c r="T526" s="148"/>
      <c r="U526" s="146"/>
      <c r="V526" s="146"/>
      <c r="W526" s="146"/>
      <c r="X526" s="146"/>
      <c r="Y526" s="146"/>
      <c r="Z526" s="146"/>
      <c r="AA526" s="149"/>
      <c r="AT526" s="150" t="s">
        <v>166</v>
      </c>
      <c r="AU526" s="150" t="s">
        <v>95</v>
      </c>
      <c r="AV526" s="150" t="s">
        <v>22</v>
      </c>
      <c r="AW526" s="150" t="s">
        <v>102</v>
      </c>
      <c r="AX526" s="150" t="s">
        <v>80</v>
      </c>
      <c r="AY526" s="150" t="s">
        <v>150</v>
      </c>
    </row>
    <row r="527" spans="2:51" s="6" customFormat="1" ht="18.75" customHeight="1">
      <c r="B527" s="151"/>
      <c r="C527" s="152"/>
      <c r="D527" s="152"/>
      <c r="E527" s="152"/>
      <c r="F527" s="240" t="s">
        <v>558</v>
      </c>
      <c r="G527" s="241"/>
      <c r="H527" s="241"/>
      <c r="I527" s="241"/>
      <c r="J527" s="152"/>
      <c r="K527" s="153">
        <v>64.675</v>
      </c>
      <c r="L527" s="152"/>
      <c r="M527" s="152"/>
      <c r="N527" s="152"/>
      <c r="O527" s="152"/>
      <c r="P527" s="152"/>
      <c r="Q527" s="152"/>
      <c r="R527" s="154"/>
      <c r="T527" s="155"/>
      <c r="U527" s="152"/>
      <c r="V527" s="152"/>
      <c r="W527" s="152"/>
      <c r="X527" s="152"/>
      <c r="Y527" s="152"/>
      <c r="Z527" s="152"/>
      <c r="AA527" s="156"/>
      <c r="AT527" s="157" t="s">
        <v>166</v>
      </c>
      <c r="AU527" s="157" t="s">
        <v>95</v>
      </c>
      <c r="AV527" s="157" t="s">
        <v>95</v>
      </c>
      <c r="AW527" s="157" t="s">
        <v>102</v>
      </c>
      <c r="AX527" s="157" t="s">
        <v>80</v>
      </c>
      <c r="AY527" s="157" t="s">
        <v>150</v>
      </c>
    </row>
    <row r="528" spans="2:51" s="6" customFormat="1" ht="18.75" customHeight="1">
      <c r="B528" s="151"/>
      <c r="C528" s="152"/>
      <c r="D528" s="152"/>
      <c r="E528" s="152"/>
      <c r="F528" s="240" t="s">
        <v>310</v>
      </c>
      <c r="G528" s="241"/>
      <c r="H528" s="241"/>
      <c r="I528" s="241"/>
      <c r="J528" s="152"/>
      <c r="K528" s="153">
        <v>-3</v>
      </c>
      <c r="L528" s="152"/>
      <c r="M528" s="152"/>
      <c r="N528" s="152"/>
      <c r="O528" s="152"/>
      <c r="P528" s="152"/>
      <c r="Q528" s="152"/>
      <c r="R528" s="154"/>
      <c r="T528" s="155"/>
      <c r="U528" s="152"/>
      <c r="V528" s="152"/>
      <c r="W528" s="152"/>
      <c r="X528" s="152"/>
      <c r="Y528" s="152"/>
      <c r="Z528" s="152"/>
      <c r="AA528" s="156"/>
      <c r="AT528" s="157" t="s">
        <v>166</v>
      </c>
      <c r="AU528" s="157" t="s">
        <v>95</v>
      </c>
      <c r="AV528" s="157" t="s">
        <v>95</v>
      </c>
      <c r="AW528" s="157" t="s">
        <v>102</v>
      </c>
      <c r="AX528" s="157" t="s">
        <v>80</v>
      </c>
      <c r="AY528" s="157" t="s">
        <v>150</v>
      </c>
    </row>
    <row r="529" spans="2:51" s="6" customFormat="1" ht="18.75" customHeight="1">
      <c r="B529" s="151"/>
      <c r="C529" s="152"/>
      <c r="D529" s="152"/>
      <c r="E529" s="152"/>
      <c r="F529" s="240" t="s">
        <v>559</v>
      </c>
      <c r="G529" s="241"/>
      <c r="H529" s="241"/>
      <c r="I529" s="241"/>
      <c r="J529" s="152"/>
      <c r="K529" s="153">
        <v>136.175</v>
      </c>
      <c r="L529" s="152"/>
      <c r="M529" s="152"/>
      <c r="N529" s="152"/>
      <c r="O529" s="152"/>
      <c r="P529" s="152"/>
      <c r="Q529" s="152"/>
      <c r="R529" s="154"/>
      <c r="T529" s="155"/>
      <c r="U529" s="152"/>
      <c r="V529" s="152"/>
      <c r="W529" s="152"/>
      <c r="X529" s="152"/>
      <c r="Y529" s="152"/>
      <c r="Z529" s="152"/>
      <c r="AA529" s="156"/>
      <c r="AT529" s="157" t="s">
        <v>166</v>
      </c>
      <c r="AU529" s="157" t="s">
        <v>95</v>
      </c>
      <c r="AV529" s="157" t="s">
        <v>95</v>
      </c>
      <c r="AW529" s="157" t="s">
        <v>102</v>
      </c>
      <c r="AX529" s="157" t="s">
        <v>80</v>
      </c>
      <c r="AY529" s="157" t="s">
        <v>150</v>
      </c>
    </row>
    <row r="530" spans="2:51" s="6" customFormat="1" ht="18.75" customHeight="1">
      <c r="B530" s="151"/>
      <c r="C530" s="152"/>
      <c r="D530" s="152"/>
      <c r="E530" s="152"/>
      <c r="F530" s="240" t="s">
        <v>560</v>
      </c>
      <c r="G530" s="241"/>
      <c r="H530" s="241"/>
      <c r="I530" s="241"/>
      <c r="J530" s="152"/>
      <c r="K530" s="153">
        <v>-16.575</v>
      </c>
      <c r="L530" s="152"/>
      <c r="M530" s="152"/>
      <c r="N530" s="152"/>
      <c r="O530" s="152"/>
      <c r="P530" s="152"/>
      <c r="Q530" s="152"/>
      <c r="R530" s="154"/>
      <c r="T530" s="155"/>
      <c r="U530" s="152"/>
      <c r="V530" s="152"/>
      <c r="W530" s="152"/>
      <c r="X530" s="152"/>
      <c r="Y530" s="152"/>
      <c r="Z530" s="152"/>
      <c r="AA530" s="156"/>
      <c r="AT530" s="157" t="s">
        <v>166</v>
      </c>
      <c r="AU530" s="157" t="s">
        <v>95</v>
      </c>
      <c r="AV530" s="157" t="s">
        <v>95</v>
      </c>
      <c r="AW530" s="157" t="s">
        <v>102</v>
      </c>
      <c r="AX530" s="157" t="s">
        <v>80</v>
      </c>
      <c r="AY530" s="157" t="s">
        <v>150</v>
      </c>
    </row>
    <row r="531" spans="2:51" s="6" customFormat="1" ht="18.75" customHeight="1">
      <c r="B531" s="145"/>
      <c r="C531" s="146"/>
      <c r="D531" s="146"/>
      <c r="E531" s="146"/>
      <c r="F531" s="238" t="s">
        <v>178</v>
      </c>
      <c r="G531" s="239"/>
      <c r="H531" s="239"/>
      <c r="I531" s="239"/>
      <c r="J531" s="146"/>
      <c r="K531" s="146"/>
      <c r="L531" s="146"/>
      <c r="M531" s="146"/>
      <c r="N531" s="146"/>
      <c r="O531" s="146"/>
      <c r="P531" s="146"/>
      <c r="Q531" s="146"/>
      <c r="R531" s="147"/>
      <c r="T531" s="148"/>
      <c r="U531" s="146"/>
      <c r="V531" s="146"/>
      <c r="W531" s="146"/>
      <c r="X531" s="146"/>
      <c r="Y531" s="146"/>
      <c r="Z531" s="146"/>
      <c r="AA531" s="149"/>
      <c r="AT531" s="150" t="s">
        <v>166</v>
      </c>
      <c r="AU531" s="150" t="s">
        <v>95</v>
      </c>
      <c r="AV531" s="150" t="s">
        <v>22</v>
      </c>
      <c r="AW531" s="150" t="s">
        <v>102</v>
      </c>
      <c r="AX531" s="150" t="s">
        <v>80</v>
      </c>
      <c r="AY531" s="150" t="s">
        <v>150</v>
      </c>
    </row>
    <row r="532" spans="2:51" s="6" customFormat="1" ht="18.75" customHeight="1">
      <c r="B532" s="151"/>
      <c r="C532" s="152"/>
      <c r="D532" s="152"/>
      <c r="E532" s="152"/>
      <c r="F532" s="240" t="s">
        <v>313</v>
      </c>
      <c r="G532" s="241"/>
      <c r="H532" s="241"/>
      <c r="I532" s="241"/>
      <c r="J532" s="152"/>
      <c r="K532" s="153">
        <v>-3.96</v>
      </c>
      <c r="L532" s="152"/>
      <c r="M532" s="152"/>
      <c r="N532" s="152"/>
      <c r="O532" s="152"/>
      <c r="P532" s="152"/>
      <c r="Q532" s="152"/>
      <c r="R532" s="154"/>
      <c r="T532" s="155"/>
      <c r="U532" s="152"/>
      <c r="V532" s="152"/>
      <c r="W532" s="152"/>
      <c r="X532" s="152"/>
      <c r="Y532" s="152"/>
      <c r="Z532" s="152"/>
      <c r="AA532" s="156"/>
      <c r="AT532" s="157" t="s">
        <v>166</v>
      </c>
      <c r="AU532" s="157" t="s">
        <v>95</v>
      </c>
      <c r="AV532" s="157" t="s">
        <v>95</v>
      </c>
      <c r="AW532" s="157" t="s">
        <v>102</v>
      </c>
      <c r="AX532" s="157" t="s">
        <v>80</v>
      </c>
      <c r="AY532" s="157" t="s">
        <v>150</v>
      </c>
    </row>
    <row r="533" spans="2:51" s="6" customFormat="1" ht="18.75" customHeight="1">
      <c r="B533" s="151"/>
      <c r="C533" s="152"/>
      <c r="D533" s="152"/>
      <c r="E533" s="152"/>
      <c r="F533" s="240" t="s">
        <v>314</v>
      </c>
      <c r="G533" s="241"/>
      <c r="H533" s="241"/>
      <c r="I533" s="241"/>
      <c r="J533" s="152"/>
      <c r="K533" s="153">
        <v>-11.032</v>
      </c>
      <c r="L533" s="152"/>
      <c r="M533" s="152"/>
      <c r="N533" s="152"/>
      <c r="O533" s="152"/>
      <c r="P533" s="152"/>
      <c r="Q533" s="152"/>
      <c r="R533" s="154"/>
      <c r="T533" s="155"/>
      <c r="U533" s="152"/>
      <c r="V533" s="152"/>
      <c r="W533" s="152"/>
      <c r="X533" s="152"/>
      <c r="Y533" s="152"/>
      <c r="Z533" s="152"/>
      <c r="AA533" s="156"/>
      <c r="AT533" s="157" t="s">
        <v>166</v>
      </c>
      <c r="AU533" s="157" t="s">
        <v>95</v>
      </c>
      <c r="AV533" s="157" t="s">
        <v>95</v>
      </c>
      <c r="AW533" s="157" t="s">
        <v>102</v>
      </c>
      <c r="AX533" s="157" t="s">
        <v>80</v>
      </c>
      <c r="AY533" s="157" t="s">
        <v>150</v>
      </c>
    </row>
    <row r="534" spans="2:51" s="6" customFormat="1" ht="18.75" customHeight="1">
      <c r="B534" s="151"/>
      <c r="C534" s="152"/>
      <c r="D534" s="152"/>
      <c r="E534" s="152"/>
      <c r="F534" s="240" t="s">
        <v>243</v>
      </c>
      <c r="G534" s="241"/>
      <c r="H534" s="241"/>
      <c r="I534" s="241"/>
      <c r="J534" s="152"/>
      <c r="K534" s="153">
        <v>-3.546</v>
      </c>
      <c r="L534" s="152"/>
      <c r="M534" s="152"/>
      <c r="N534" s="152"/>
      <c r="O534" s="152"/>
      <c r="P534" s="152"/>
      <c r="Q534" s="152"/>
      <c r="R534" s="154"/>
      <c r="T534" s="155"/>
      <c r="U534" s="152"/>
      <c r="V534" s="152"/>
      <c r="W534" s="152"/>
      <c r="X534" s="152"/>
      <c r="Y534" s="152"/>
      <c r="Z534" s="152"/>
      <c r="AA534" s="156"/>
      <c r="AT534" s="157" t="s">
        <v>166</v>
      </c>
      <c r="AU534" s="157" t="s">
        <v>95</v>
      </c>
      <c r="AV534" s="157" t="s">
        <v>95</v>
      </c>
      <c r="AW534" s="157" t="s">
        <v>102</v>
      </c>
      <c r="AX534" s="157" t="s">
        <v>80</v>
      </c>
      <c r="AY534" s="157" t="s">
        <v>150</v>
      </c>
    </row>
    <row r="535" spans="2:51" s="6" customFormat="1" ht="18.75" customHeight="1">
      <c r="B535" s="151"/>
      <c r="C535" s="152"/>
      <c r="D535" s="152"/>
      <c r="E535" s="152"/>
      <c r="F535" s="240" t="s">
        <v>315</v>
      </c>
      <c r="G535" s="241"/>
      <c r="H535" s="241"/>
      <c r="I535" s="241"/>
      <c r="J535" s="152"/>
      <c r="K535" s="153">
        <v>-5.76</v>
      </c>
      <c r="L535" s="152"/>
      <c r="M535" s="152"/>
      <c r="N535" s="152"/>
      <c r="O535" s="152"/>
      <c r="P535" s="152"/>
      <c r="Q535" s="152"/>
      <c r="R535" s="154"/>
      <c r="T535" s="155"/>
      <c r="U535" s="152"/>
      <c r="V535" s="152"/>
      <c r="W535" s="152"/>
      <c r="X535" s="152"/>
      <c r="Y535" s="152"/>
      <c r="Z535" s="152"/>
      <c r="AA535" s="156"/>
      <c r="AT535" s="157" t="s">
        <v>166</v>
      </c>
      <c r="AU535" s="157" t="s">
        <v>95</v>
      </c>
      <c r="AV535" s="157" t="s">
        <v>95</v>
      </c>
      <c r="AW535" s="157" t="s">
        <v>102</v>
      </c>
      <c r="AX535" s="157" t="s">
        <v>80</v>
      </c>
      <c r="AY535" s="157" t="s">
        <v>150</v>
      </c>
    </row>
    <row r="536" spans="2:51" s="6" customFormat="1" ht="18.75" customHeight="1">
      <c r="B536" s="165"/>
      <c r="C536" s="166"/>
      <c r="D536" s="166"/>
      <c r="E536" s="166"/>
      <c r="F536" s="242" t="s">
        <v>181</v>
      </c>
      <c r="G536" s="243"/>
      <c r="H536" s="243"/>
      <c r="I536" s="243"/>
      <c r="J536" s="166"/>
      <c r="K536" s="167">
        <v>156.977</v>
      </c>
      <c r="L536" s="166"/>
      <c r="M536" s="166"/>
      <c r="N536" s="166"/>
      <c r="O536" s="166"/>
      <c r="P536" s="166"/>
      <c r="Q536" s="166"/>
      <c r="R536" s="168"/>
      <c r="T536" s="169"/>
      <c r="U536" s="166"/>
      <c r="V536" s="166"/>
      <c r="W536" s="166"/>
      <c r="X536" s="166"/>
      <c r="Y536" s="166"/>
      <c r="Z536" s="166"/>
      <c r="AA536" s="170"/>
      <c r="AT536" s="171" t="s">
        <v>166</v>
      </c>
      <c r="AU536" s="171" t="s">
        <v>95</v>
      </c>
      <c r="AV536" s="171" t="s">
        <v>155</v>
      </c>
      <c r="AW536" s="171" t="s">
        <v>102</v>
      </c>
      <c r="AX536" s="171" t="s">
        <v>22</v>
      </c>
      <c r="AY536" s="171" t="s">
        <v>150</v>
      </c>
    </row>
    <row r="537" spans="2:65" s="6" customFormat="1" ht="27" customHeight="1">
      <c r="B537" s="23"/>
      <c r="C537" s="138" t="s">
        <v>561</v>
      </c>
      <c r="D537" s="138" t="s">
        <v>151</v>
      </c>
      <c r="E537" s="139" t="s">
        <v>562</v>
      </c>
      <c r="F537" s="229" t="s">
        <v>563</v>
      </c>
      <c r="G537" s="230"/>
      <c r="H537" s="230"/>
      <c r="I537" s="230"/>
      <c r="J537" s="140" t="s">
        <v>163</v>
      </c>
      <c r="K537" s="141">
        <v>78.345</v>
      </c>
      <c r="L537" s="231">
        <v>0</v>
      </c>
      <c r="M537" s="230"/>
      <c r="N537" s="232">
        <f>ROUND($L$537*$K$537,2)</f>
        <v>0</v>
      </c>
      <c r="O537" s="230"/>
      <c r="P537" s="230"/>
      <c r="Q537" s="230"/>
      <c r="R537" s="25"/>
      <c r="T537" s="142"/>
      <c r="U537" s="31" t="s">
        <v>45</v>
      </c>
      <c r="V537" s="24"/>
      <c r="W537" s="143">
        <f>$V$537*$K$537</f>
        <v>0</v>
      </c>
      <c r="X537" s="143">
        <v>0</v>
      </c>
      <c r="Y537" s="143">
        <f>$X$537*$K$537</f>
        <v>0</v>
      </c>
      <c r="Z537" s="143">
        <v>0.046</v>
      </c>
      <c r="AA537" s="144">
        <f>$Z$537*$K$537</f>
        <v>3.6038699999999997</v>
      </c>
      <c r="AR537" s="6" t="s">
        <v>155</v>
      </c>
      <c r="AT537" s="6" t="s">
        <v>151</v>
      </c>
      <c r="AU537" s="6" t="s">
        <v>95</v>
      </c>
      <c r="AY537" s="6" t="s">
        <v>150</v>
      </c>
      <c r="BE537" s="87">
        <f>IF($U$537="základní",$N$537,0)</f>
        <v>0</v>
      </c>
      <c r="BF537" s="87">
        <f>IF($U$537="snížená",$N$537,0)</f>
        <v>0</v>
      </c>
      <c r="BG537" s="87">
        <f>IF($U$537="zákl. přenesená",$N$537,0)</f>
        <v>0</v>
      </c>
      <c r="BH537" s="87">
        <f>IF($U$537="sníž. přenesená",$N$537,0)</f>
        <v>0</v>
      </c>
      <c r="BI537" s="87">
        <f>IF($U$537="nulová",$N$537,0)</f>
        <v>0</v>
      </c>
      <c r="BJ537" s="6" t="s">
        <v>22</v>
      </c>
      <c r="BK537" s="87">
        <f>ROUND($L$537*$K$537,2)</f>
        <v>0</v>
      </c>
      <c r="BL537" s="6" t="s">
        <v>155</v>
      </c>
      <c r="BM537" s="6" t="s">
        <v>564</v>
      </c>
    </row>
    <row r="538" spans="2:51" s="6" customFormat="1" ht="18.75" customHeight="1">
      <c r="B538" s="145"/>
      <c r="C538" s="146"/>
      <c r="D538" s="146"/>
      <c r="E538" s="146"/>
      <c r="F538" s="238" t="s">
        <v>165</v>
      </c>
      <c r="G538" s="239"/>
      <c r="H538" s="239"/>
      <c r="I538" s="239"/>
      <c r="J538" s="146"/>
      <c r="K538" s="146"/>
      <c r="L538" s="146"/>
      <c r="M538" s="146"/>
      <c r="N538" s="146"/>
      <c r="O538" s="146"/>
      <c r="P538" s="146"/>
      <c r="Q538" s="146"/>
      <c r="R538" s="147"/>
      <c r="T538" s="148"/>
      <c r="U538" s="146"/>
      <c r="V538" s="146"/>
      <c r="W538" s="146"/>
      <c r="X538" s="146"/>
      <c r="Y538" s="146"/>
      <c r="Z538" s="146"/>
      <c r="AA538" s="149"/>
      <c r="AT538" s="150" t="s">
        <v>166</v>
      </c>
      <c r="AU538" s="150" t="s">
        <v>95</v>
      </c>
      <c r="AV538" s="150" t="s">
        <v>22</v>
      </c>
      <c r="AW538" s="150" t="s">
        <v>102</v>
      </c>
      <c r="AX538" s="150" t="s">
        <v>80</v>
      </c>
      <c r="AY538" s="150" t="s">
        <v>150</v>
      </c>
    </row>
    <row r="539" spans="2:51" s="6" customFormat="1" ht="18.75" customHeight="1">
      <c r="B539" s="151"/>
      <c r="C539" s="152"/>
      <c r="D539" s="152"/>
      <c r="E539" s="152"/>
      <c r="F539" s="240" t="s">
        <v>565</v>
      </c>
      <c r="G539" s="241"/>
      <c r="H539" s="241"/>
      <c r="I539" s="241"/>
      <c r="J539" s="152"/>
      <c r="K539" s="153">
        <v>15.325</v>
      </c>
      <c r="L539" s="152"/>
      <c r="M539" s="152"/>
      <c r="N539" s="152"/>
      <c r="O539" s="152"/>
      <c r="P539" s="152"/>
      <c r="Q539" s="152"/>
      <c r="R539" s="154"/>
      <c r="T539" s="155"/>
      <c r="U539" s="152"/>
      <c r="V539" s="152"/>
      <c r="W539" s="152"/>
      <c r="X539" s="152"/>
      <c r="Y539" s="152"/>
      <c r="Z539" s="152"/>
      <c r="AA539" s="156"/>
      <c r="AT539" s="157" t="s">
        <v>166</v>
      </c>
      <c r="AU539" s="157" t="s">
        <v>95</v>
      </c>
      <c r="AV539" s="157" t="s">
        <v>95</v>
      </c>
      <c r="AW539" s="157" t="s">
        <v>102</v>
      </c>
      <c r="AX539" s="157" t="s">
        <v>80</v>
      </c>
      <c r="AY539" s="157" t="s">
        <v>150</v>
      </c>
    </row>
    <row r="540" spans="2:51" s="6" customFormat="1" ht="18.75" customHeight="1">
      <c r="B540" s="151"/>
      <c r="C540" s="152"/>
      <c r="D540" s="152"/>
      <c r="E540" s="152"/>
      <c r="F540" s="240" t="s">
        <v>566</v>
      </c>
      <c r="G540" s="241"/>
      <c r="H540" s="241"/>
      <c r="I540" s="241"/>
      <c r="J540" s="152"/>
      <c r="K540" s="153">
        <v>13.675</v>
      </c>
      <c r="L540" s="152"/>
      <c r="M540" s="152"/>
      <c r="N540" s="152"/>
      <c r="O540" s="152"/>
      <c r="P540" s="152"/>
      <c r="Q540" s="152"/>
      <c r="R540" s="154"/>
      <c r="T540" s="155"/>
      <c r="U540" s="152"/>
      <c r="V540" s="152"/>
      <c r="W540" s="152"/>
      <c r="X540" s="152"/>
      <c r="Y540" s="152"/>
      <c r="Z540" s="152"/>
      <c r="AA540" s="156"/>
      <c r="AT540" s="157" t="s">
        <v>166</v>
      </c>
      <c r="AU540" s="157" t="s">
        <v>95</v>
      </c>
      <c r="AV540" s="157" t="s">
        <v>95</v>
      </c>
      <c r="AW540" s="157" t="s">
        <v>102</v>
      </c>
      <c r="AX540" s="157" t="s">
        <v>80</v>
      </c>
      <c r="AY540" s="157" t="s">
        <v>150</v>
      </c>
    </row>
    <row r="541" spans="2:51" s="6" customFormat="1" ht="18.75" customHeight="1">
      <c r="B541" s="151"/>
      <c r="C541" s="152"/>
      <c r="D541" s="152"/>
      <c r="E541" s="152"/>
      <c r="F541" s="240" t="s">
        <v>567</v>
      </c>
      <c r="G541" s="241"/>
      <c r="H541" s="241"/>
      <c r="I541" s="241"/>
      <c r="J541" s="152"/>
      <c r="K541" s="153">
        <v>15.75</v>
      </c>
      <c r="L541" s="152"/>
      <c r="M541" s="152"/>
      <c r="N541" s="152"/>
      <c r="O541" s="152"/>
      <c r="P541" s="152"/>
      <c r="Q541" s="152"/>
      <c r="R541" s="154"/>
      <c r="T541" s="155"/>
      <c r="U541" s="152"/>
      <c r="V541" s="152"/>
      <c r="W541" s="152"/>
      <c r="X541" s="152"/>
      <c r="Y541" s="152"/>
      <c r="Z541" s="152"/>
      <c r="AA541" s="156"/>
      <c r="AT541" s="157" t="s">
        <v>166</v>
      </c>
      <c r="AU541" s="157" t="s">
        <v>95</v>
      </c>
      <c r="AV541" s="157" t="s">
        <v>95</v>
      </c>
      <c r="AW541" s="157" t="s">
        <v>102</v>
      </c>
      <c r="AX541" s="157" t="s">
        <v>80</v>
      </c>
      <c r="AY541" s="157" t="s">
        <v>150</v>
      </c>
    </row>
    <row r="542" spans="2:51" s="6" customFormat="1" ht="18.75" customHeight="1">
      <c r="B542" s="145"/>
      <c r="C542" s="146"/>
      <c r="D542" s="146"/>
      <c r="E542" s="146"/>
      <c r="F542" s="238" t="s">
        <v>178</v>
      </c>
      <c r="G542" s="239"/>
      <c r="H542" s="239"/>
      <c r="I542" s="239"/>
      <c r="J542" s="146"/>
      <c r="K542" s="146"/>
      <c r="L542" s="146"/>
      <c r="M542" s="146"/>
      <c r="N542" s="146"/>
      <c r="O542" s="146"/>
      <c r="P542" s="146"/>
      <c r="Q542" s="146"/>
      <c r="R542" s="147"/>
      <c r="T542" s="148"/>
      <c r="U542" s="146"/>
      <c r="V542" s="146"/>
      <c r="W542" s="146"/>
      <c r="X542" s="146"/>
      <c r="Y542" s="146"/>
      <c r="Z542" s="146"/>
      <c r="AA542" s="149"/>
      <c r="AT542" s="150" t="s">
        <v>166</v>
      </c>
      <c r="AU542" s="150" t="s">
        <v>95</v>
      </c>
      <c r="AV542" s="150" t="s">
        <v>22</v>
      </c>
      <c r="AW542" s="150" t="s">
        <v>102</v>
      </c>
      <c r="AX542" s="150" t="s">
        <v>80</v>
      </c>
      <c r="AY542" s="150" t="s">
        <v>150</v>
      </c>
    </row>
    <row r="543" spans="2:51" s="6" customFormat="1" ht="18.75" customHeight="1">
      <c r="B543" s="151"/>
      <c r="C543" s="152"/>
      <c r="D543" s="152"/>
      <c r="E543" s="152"/>
      <c r="F543" s="240" t="s">
        <v>568</v>
      </c>
      <c r="G543" s="241"/>
      <c r="H543" s="241"/>
      <c r="I543" s="241"/>
      <c r="J543" s="152"/>
      <c r="K543" s="153">
        <v>-2.703</v>
      </c>
      <c r="L543" s="152"/>
      <c r="M543" s="152"/>
      <c r="N543" s="152"/>
      <c r="O543" s="152"/>
      <c r="P543" s="152"/>
      <c r="Q543" s="152"/>
      <c r="R543" s="154"/>
      <c r="T543" s="155"/>
      <c r="U543" s="152"/>
      <c r="V543" s="152"/>
      <c r="W543" s="152"/>
      <c r="X543" s="152"/>
      <c r="Y543" s="152"/>
      <c r="Z543" s="152"/>
      <c r="AA543" s="156"/>
      <c r="AT543" s="157" t="s">
        <v>166</v>
      </c>
      <c r="AU543" s="157" t="s">
        <v>95</v>
      </c>
      <c r="AV543" s="157" t="s">
        <v>95</v>
      </c>
      <c r="AW543" s="157" t="s">
        <v>102</v>
      </c>
      <c r="AX543" s="157" t="s">
        <v>80</v>
      </c>
      <c r="AY543" s="157" t="s">
        <v>150</v>
      </c>
    </row>
    <row r="544" spans="2:51" s="6" customFormat="1" ht="18.75" customHeight="1">
      <c r="B544" s="151"/>
      <c r="C544" s="152"/>
      <c r="D544" s="152"/>
      <c r="E544" s="152"/>
      <c r="F544" s="240" t="s">
        <v>569</v>
      </c>
      <c r="G544" s="241"/>
      <c r="H544" s="241"/>
      <c r="I544" s="241"/>
      <c r="J544" s="152"/>
      <c r="K544" s="153">
        <v>-2.76</v>
      </c>
      <c r="L544" s="152"/>
      <c r="M544" s="152"/>
      <c r="N544" s="152"/>
      <c r="O544" s="152"/>
      <c r="P544" s="152"/>
      <c r="Q544" s="152"/>
      <c r="R544" s="154"/>
      <c r="T544" s="155"/>
      <c r="U544" s="152"/>
      <c r="V544" s="152"/>
      <c r="W544" s="152"/>
      <c r="X544" s="152"/>
      <c r="Y544" s="152"/>
      <c r="Z544" s="152"/>
      <c r="AA544" s="156"/>
      <c r="AT544" s="157" t="s">
        <v>166</v>
      </c>
      <c r="AU544" s="157" t="s">
        <v>95</v>
      </c>
      <c r="AV544" s="157" t="s">
        <v>95</v>
      </c>
      <c r="AW544" s="157" t="s">
        <v>102</v>
      </c>
      <c r="AX544" s="157" t="s">
        <v>80</v>
      </c>
      <c r="AY544" s="157" t="s">
        <v>150</v>
      </c>
    </row>
    <row r="545" spans="2:51" s="6" customFormat="1" ht="18.75" customHeight="1">
      <c r="B545" s="158"/>
      <c r="C545" s="159"/>
      <c r="D545" s="159"/>
      <c r="E545" s="159"/>
      <c r="F545" s="244" t="s">
        <v>173</v>
      </c>
      <c r="G545" s="245"/>
      <c r="H545" s="245"/>
      <c r="I545" s="245"/>
      <c r="J545" s="159"/>
      <c r="K545" s="160">
        <v>39.287</v>
      </c>
      <c r="L545" s="159"/>
      <c r="M545" s="159"/>
      <c r="N545" s="159"/>
      <c r="O545" s="159"/>
      <c r="P545" s="159"/>
      <c r="Q545" s="159"/>
      <c r="R545" s="161"/>
      <c r="T545" s="162"/>
      <c r="U545" s="159"/>
      <c r="V545" s="159"/>
      <c r="W545" s="159"/>
      <c r="X545" s="159"/>
      <c r="Y545" s="159"/>
      <c r="Z545" s="159"/>
      <c r="AA545" s="163"/>
      <c r="AT545" s="164" t="s">
        <v>166</v>
      </c>
      <c r="AU545" s="164" t="s">
        <v>95</v>
      </c>
      <c r="AV545" s="164" t="s">
        <v>160</v>
      </c>
      <c r="AW545" s="164" t="s">
        <v>102</v>
      </c>
      <c r="AX545" s="164" t="s">
        <v>80</v>
      </c>
      <c r="AY545" s="164" t="s">
        <v>150</v>
      </c>
    </row>
    <row r="546" spans="2:51" s="6" customFormat="1" ht="18.75" customHeight="1">
      <c r="B546" s="145"/>
      <c r="C546" s="146"/>
      <c r="D546" s="146"/>
      <c r="E546" s="146"/>
      <c r="F546" s="238" t="s">
        <v>174</v>
      </c>
      <c r="G546" s="239"/>
      <c r="H546" s="239"/>
      <c r="I546" s="239"/>
      <c r="J546" s="146"/>
      <c r="K546" s="146"/>
      <c r="L546" s="146"/>
      <c r="M546" s="146"/>
      <c r="N546" s="146"/>
      <c r="O546" s="146"/>
      <c r="P546" s="146"/>
      <c r="Q546" s="146"/>
      <c r="R546" s="147"/>
      <c r="T546" s="148"/>
      <c r="U546" s="146"/>
      <c r="V546" s="146"/>
      <c r="W546" s="146"/>
      <c r="X546" s="146"/>
      <c r="Y546" s="146"/>
      <c r="Z546" s="146"/>
      <c r="AA546" s="149"/>
      <c r="AT546" s="150" t="s">
        <v>166</v>
      </c>
      <c r="AU546" s="150" t="s">
        <v>95</v>
      </c>
      <c r="AV546" s="150" t="s">
        <v>22</v>
      </c>
      <c r="AW546" s="150" t="s">
        <v>102</v>
      </c>
      <c r="AX546" s="150" t="s">
        <v>80</v>
      </c>
      <c r="AY546" s="150" t="s">
        <v>150</v>
      </c>
    </row>
    <row r="547" spans="2:51" s="6" customFormat="1" ht="18.75" customHeight="1">
      <c r="B547" s="151"/>
      <c r="C547" s="152"/>
      <c r="D547" s="152"/>
      <c r="E547" s="152"/>
      <c r="F547" s="240" t="s">
        <v>570</v>
      </c>
      <c r="G547" s="241"/>
      <c r="H547" s="241"/>
      <c r="I547" s="241"/>
      <c r="J547" s="152"/>
      <c r="K547" s="153">
        <v>15.175</v>
      </c>
      <c r="L547" s="152"/>
      <c r="M547" s="152"/>
      <c r="N547" s="152"/>
      <c r="O547" s="152"/>
      <c r="P547" s="152"/>
      <c r="Q547" s="152"/>
      <c r="R547" s="154"/>
      <c r="T547" s="155"/>
      <c r="U547" s="152"/>
      <c r="V547" s="152"/>
      <c r="W547" s="152"/>
      <c r="X547" s="152"/>
      <c r="Y547" s="152"/>
      <c r="Z547" s="152"/>
      <c r="AA547" s="156"/>
      <c r="AT547" s="157" t="s">
        <v>166</v>
      </c>
      <c r="AU547" s="157" t="s">
        <v>95</v>
      </c>
      <c r="AV547" s="157" t="s">
        <v>95</v>
      </c>
      <c r="AW547" s="157" t="s">
        <v>102</v>
      </c>
      <c r="AX547" s="157" t="s">
        <v>80</v>
      </c>
      <c r="AY547" s="157" t="s">
        <v>150</v>
      </c>
    </row>
    <row r="548" spans="2:51" s="6" customFormat="1" ht="18.75" customHeight="1">
      <c r="B548" s="151"/>
      <c r="C548" s="152"/>
      <c r="D548" s="152"/>
      <c r="E548" s="152"/>
      <c r="F548" s="240" t="s">
        <v>571</v>
      </c>
      <c r="G548" s="241"/>
      <c r="H548" s="241"/>
      <c r="I548" s="241"/>
      <c r="J548" s="152"/>
      <c r="K548" s="153">
        <v>13.35</v>
      </c>
      <c r="L548" s="152"/>
      <c r="M548" s="152"/>
      <c r="N548" s="152"/>
      <c r="O548" s="152"/>
      <c r="P548" s="152"/>
      <c r="Q548" s="152"/>
      <c r="R548" s="154"/>
      <c r="T548" s="155"/>
      <c r="U548" s="152"/>
      <c r="V548" s="152"/>
      <c r="W548" s="152"/>
      <c r="X548" s="152"/>
      <c r="Y548" s="152"/>
      <c r="Z548" s="152"/>
      <c r="AA548" s="156"/>
      <c r="AT548" s="157" t="s">
        <v>166</v>
      </c>
      <c r="AU548" s="157" t="s">
        <v>95</v>
      </c>
      <c r="AV548" s="157" t="s">
        <v>95</v>
      </c>
      <c r="AW548" s="157" t="s">
        <v>102</v>
      </c>
      <c r="AX548" s="157" t="s">
        <v>80</v>
      </c>
      <c r="AY548" s="157" t="s">
        <v>150</v>
      </c>
    </row>
    <row r="549" spans="2:51" s="6" customFormat="1" ht="18.75" customHeight="1">
      <c r="B549" s="151"/>
      <c r="C549" s="152"/>
      <c r="D549" s="152"/>
      <c r="E549" s="152"/>
      <c r="F549" s="240" t="s">
        <v>572</v>
      </c>
      <c r="G549" s="241"/>
      <c r="H549" s="241"/>
      <c r="I549" s="241"/>
      <c r="J549" s="152"/>
      <c r="K549" s="153">
        <v>15.938</v>
      </c>
      <c r="L549" s="152"/>
      <c r="M549" s="152"/>
      <c r="N549" s="152"/>
      <c r="O549" s="152"/>
      <c r="P549" s="152"/>
      <c r="Q549" s="152"/>
      <c r="R549" s="154"/>
      <c r="T549" s="155"/>
      <c r="U549" s="152"/>
      <c r="V549" s="152"/>
      <c r="W549" s="152"/>
      <c r="X549" s="152"/>
      <c r="Y549" s="152"/>
      <c r="Z549" s="152"/>
      <c r="AA549" s="156"/>
      <c r="AT549" s="157" t="s">
        <v>166</v>
      </c>
      <c r="AU549" s="157" t="s">
        <v>95</v>
      </c>
      <c r="AV549" s="157" t="s">
        <v>95</v>
      </c>
      <c r="AW549" s="157" t="s">
        <v>102</v>
      </c>
      <c r="AX549" s="157" t="s">
        <v>80</v>
      </c>
      <c r="AY549" s="157" t="s">
        <v>150</v>
      </c>
    </row>
    <row r="550" spans="2:51" s="6" customFormat="1" ht="18.75" customHeight="1">
      <c r="B550" s="145"/>
      <c r="C550" s="146"/>
      <c r="D550" s="146"/>
      <c r="E550" s="146"/>
      <c r="F550" s="238" t="s">
        <v>178</v>
      </c>
      <c r="G550" s="239"/>
      <c r="H550" s="239"/>
      <c r="I550" s="239"/>
      <c r="J550" s="146"/>
      <c r="K550" s="146"/>
      <c r="L550" s="146"/>
      <c r="M550" s="146"/>
      <c r="N550" s="146"/>
      <c r="O550" s="146"/>
      <c r="P550" s="146"/>
      <c r="Q550" s="146"/>
      <c r="R550" s="147"/>
      <c r="T550" s="148"/>
      <c r="U550" s="146"/>
      <c r="V550" s="146"/>
      <c r="W550" s="146"/>
      <c r="X550" s="146"/>
      <c r="Y550" s="146"/>
      <c r="Z550" s="146"/>
      <c r="AA550" s="149"/>
      <c r="AT550" s="150" t="s">
        <v>166</v>
      </c>
      <c r="AU550" s="150" t="s">
        <v>95</v>
      </c>
      <c r="AV550" s="150" t="s">
        <v>22</v>
      </c>
      <c r="AW550" s="150" t="s">
        <v>102</v>
      </c>
      <c r="AX550" s="150" t="s">
        <v>80</v>
      </c>
      <c r="AY550" s="150" t="s">
        <v>150</v>
      </c>
    </row>
    <row r="551" spans="2:51" s="6" customFormat="1" ht="18.75" customHeight="1">
      <c r="B551" s="151"/>
      <c r="C551" s="152"/>
      <c r="D551" s="152"/>
      <c r="E551" s="152"/>
      <c r="F551" s="240" t="s">
        <v>300</v>
      </c>
      <c r="G551" s="241"/>
      <c r="H551" s="241"/>
      <c r="I551" s="241"/>
      <c r="J551" s="152"/>
      <c r="K551" s="153">
        <v>-2.645</v>
      </c>
      <c r="L551" s="152"/>
      <c r="M551" s="152"/>
      <c r="N551" s="152"/>
      <c r="O551" s="152"/>
      <c r="P551" s="152"/>
      <c r="Q551" s="152"/>
      <c r="R551" s="154"/>
      <c r="T551" s="155"/>
      <c r="U551" s="152"/>
      <c r="V551" s="152"/>
      <c r="W551" s="152"/>
      <c r="X551" s="152"/>
      <c r="Y551" s="152"/>
      <c r="Z551" s="152"/>
      <c r="AA551" s="156"/>
      <c r="AT551" s="157" t="s">
        <v>166</v>
      </c>
      <c r="AU551" s="157" t="s">
        <v>95</v>
      </c>
      <c r="AV551" s="157" t="s">
        <v>95</v>
      </c>
      <c r="AW551" s="157" t="s">
        <v>102</v>
      </c>
      <c r="AX551" s="157" t="s">
        <v>80</v>
      </c>
      <c r="AY551" s="157" t="s">
        <v>150</v>
      </c>
    </row>
    <row r="552" spans="2:51" s="6" customFormat="1" ht="18.75" customHeight="1">
      <c r="B552" s="151"/>
      <c r="C552" s="152"/>
      <c r="D552" s="152"/>
      <c r="E552" s="152"/>
      <c r="F552" s="240" t="s">
        <v>569</v>
      </c>
      <c r="G552" s="241"/>
      <c r="H552" s="241"/>
      <c r="I552" s="241"/>
      <c r="J552" s="152"/>
      <c r="K552" s="153">
        <v>-2.76</v>
      </c>
      <c r="L552" s="152"/>
      <c r="M552" s="152"/>
      <c r="N552" s="152"/>
      <c r="O552" s="152"/>
      <c r="P552" s="152"/>
      <c r="Q552" s="152"/>
      <c r="R552" s="154"/>
      <c r="T552" s="155"/>
      <c r="U552" s="152"/>
      <c r="V552" s="152"/>
      <c r="W552" s="152"/>
      <c r="X552" s="152"/>
      <c r="Y552" s="152"/>
      <c r="Z552" s="152"/>
      <c r="AA552" s="156"/>
      <c r="AT552" s="157" t="s">
        <v>166</v>
      </c>
      <c r="AU552" s="157" t="s">
        <v>95</v>
      </c>
      <c r="AV552" s="157" t="s">
        <v>95</v>
      </c>
      <c r="AW552" s="157" t="s">
        <v>102</v>
      </c>
      <c r="AX552" s="157" t="s">
        <v>80</v>
      </c>
      <c r="AY552" s="157" t="s">
        <v>150</v>
      </c>
    </row>
    <row r="553" spans="2:51" s="6" customFormat="1" ht="18.75" customHeight="1">
      <c r="B553" s="158"/>
      <c r="C553" s="159"/>
      <c r="D553" s="159"/>
      <c r="E553" s="159"/>
      <c r="F553" s="244" t="s">
        <v>180</v>
      </c>
      <c r="G553" s="245"/>
      <c r="H553" s="245"/>
      <c r="I553" s="245"/>
      <c r="J553" s="159"/>
      <c r="K553" s="160">
        <v>39.058</v>
      </c>
      <c r="L553" s="159"/>
      <c r="M553" s="159"/>
      <c r="N553" s="159"/>
      <c r="O553" s="159"/>
      <c r="P553" s="159"/>
      <c r="Q553" s="159"/>
      <c r="R553" s="161"/>
      <c r="T553" s="162"/>
      <c r="U553" s="159"/>
      <c r="V553" s="159"/>
      <c r="W553" s="159"/>
      <c r="X553" s="159"/>
      <c r="Y553" s="159"/>
      <c r="Z553" s="159"/>
      <c r="AA553" s="163"/>
      <c r="AT553" s="164" t="s">
        <v>166</v>
      </c>
      <c r="AU553" s="164" t="s">
        <v>95</v>
      </c>
      <c r="AV553" s="164" t="s">
        <v>160</v>
      </c>
      <c r="AW553" s="164" t="s">
        <v>102</v>
      </c>
      <c r="AX553" s="164" t="s">
        <v>80</v>
      </c>
      <c r="AY553" s="164" t="s">
        <v>150</v>
      </c>
    </row>
    <row r="554" spans="2:51" s="6" customFormat="1" ht="18.75" customHeight="1">
      <c r="B554" s="165"/>
      <c r="C554" s="166"/>
      <c r="D554" s="166"/>
      <c r="E554" s="166"/>
      <c r="F554" s="242" t="s">
        <v>181</v>
      </c>
      <c r="G554" s="243"/>
      <c r="H554" s="243"/>
      <c r="I554" s="243"/>
      <c r="J554" s="166"/>
      <c r="K554" s="167">
        <v>78.345</v>
      </c>
      <c r="L554" s="166"/>
      <c r="M554" s="166"/>
      <c r="N554" s="166"/>
      <c r="O554" s="166"/>
      <c r="P554" s="166"/>
      <c r="Q554" s="166"/>
      <c r="R554" s="168"/>
      <c r="T554" s="169"/>
      <c r="U554" s="166"/>
      <c r="V554" s="166"/>
      <c r="W554" s="166"/>
      <c r="X554" s="166"/>
      <c r="Y554" s="166"/>
      <c r="Z554" s="166"/>
      <c r="AA554" s="170"/>
      <c r="AT554" s="171" t="s">
        <v>166</v>
      </c>
      <c r="AU554" s="171" t="s">
        <v>95</v>
      </c>
      <c r="AV554" s="171" t="s">
        <v>155</v>
      </c>
      <c r="AW554" s="171" t="s">
        <v>102</v>
      </c>
      <c r="AX554" s="171" t="s">
        <v>22</v>
      </c>
      <c r="AY554" s="171" t="s">
        <v>150</v>
      </c>
    </row>
    <row r="555" spans="2:65" s="6" customFormat="1" ht="27" customHeight="1">
      <c r="B555" s="23"/>
      <c r="C555" s="138" t="s">
        <v>573</v>
      </c>
      <c r="D555" s="138" t="s">
        <v>151</v>
      </c>
      <c r="E555" s="139" t="s">
        <v>574</v>
      </c>
      <c r="F555" s="229" t="s">
        <v>575</v>
      </c>
      <c r="G555" s="230"/>
      <c r="H555" s="230"/>
      <c r="I555" s="230"/>
      <c r="J555" s="140" t="s">
        <v>163</v>
      </c>
      <c r="K555" s="141">
        <v>115.727</v>
      </c>
      <c r="L555" s="231">
        <v>0</v>
      </c>
      <c r="M555" s="230"/>
      <c r="N555" s="232">
        <f>ROUND($L$555*$K$555,2)</f>
        <v>0</v>
      </c>
      <c r="O555" s="230"/>
      <c r="P555" s="230"/>
      <c r="Q555" s="230"/>
      <c r="R555" s="25"/>
      <c r="T555" s="142"/>
      <c r="U555" s="31" t="s">
        <v>45</v>
      </c>
      <c r="V555" s="24"/>
      <c r="W555" s="143">
        <f>$V$555*$K$555</f>
        <v>0</v>
      </c>
      <c r="X555" s="143">
        <v>0</v>
      </c>
      <c r="Y555" s="143">
        <f>$X$555*$K$555</f>
        <v>0</v>
      </c>
      <c r="Z555" s="143">
        <v>0.068</v>
      </c>
      <c r="AA555" s="144">
        <f>$Z$555*$K$555</f>
        <v>7.869436000000001</v>
      </c>
      <c r="AR555" s="6" t="s">
        <v>155</v>
      </c>
      <c r="AT555" s="6" t="s">
        <v>151</v>
      </c>
      <c r="AU555" s="6" t="s">
        <v>95</v>
      </c>
      <c r="AY555" s="6" t="s">
        <v>150</v>
      </c>
      <c r="BE555" s="87">
        <f>IF($U$555="základní",$N$555,0)</f>
        <v>0</v>
      </c>
      <c r="BF555" s="87">
        <f>IF($U$555="snížená",$N$555,0)</f>
        <v>0</v>
      </c>
      <c r="BG555" s="87">
        <f>IF($U$555="zákl. přenesená",$N$555,0)</f>
        <v>0</v>
      </c>
      <c r="BH555" s="87">
        <f>IF($U$555="sníž. přenesená",$N$555,0)</f>
        <v>0</v>
      </c>
      <c r="BI555" s="87">
        <f>IF($U$555="nulová",$N$555,0)</f>
        <v>0</v>
      </c>
      <c r="BJ555" s="6" t="s">
        <v>22</v>
      </c>
      <c r="BK555" s="87">
        <f>ROUND($L$555*$K$555,2)</f>
        <v>0</v>
      </c>
      <c r="BL555" s="6" t="s">
        <v>155</v>
      </c>
      <c r="BM555" s="6" t="s">
        <v>576</v>
      </c>
    </row>
    <row r="556" spans="2:51" s="6" customFormat="1" ht="18.75" customHeight="1">
      <c r="B556" s="145"/>
      <c r="C556" s="146"/>
      <c r="D556" s="146"/>
      <c r="E556" s="146"/>
      <c r="F556" s="238" t="s">
        <v>165</v>
      </c>
      <c r="G556" s="239"/>
      <c r="H556" s="239"/>
      <c r="I556" s="239"/>
      <c r="J556" s="146"/>
      <c r="K556" s="146"/>
      <c r="L556" s="146"/>
      <c r="M556" s="146"/>
      <c r="N556" s="146"/>
      <c r="O556" s="146"/>
      <c r="P556" s="146"/>
      <c r="Q556" s="146"/>
      <c r="R556" s="147"/>
      <c r="T556" s="148"/>
      <c r="U556" s="146"/>
      <c r="V556" s="146"/>
      <c r="W556" s="146"/>
      <c r="X556" s="146"/>
      <c r="Y556" s="146"/>
      <c r="Z556" s="146"/>
      <c r="AA556" s="149"/>
      <c r="AT556" s="150" t="s">
        <v>166</v>
      </c>
      <c r="AU556" s="150" t="s">
        <v>95</v>
      </c>
      <c r="AV556" s="150" t="s">
        <v>22</v>
      </c>
      <c r="AW556" s="150" t="s">
        <v>102</v>
      </c>
      <c r="AX556" s="150" t="s">
        <v>80</v>
      </c>
      <c r="AY556" s="150" t="s">
        <v>150</v>
      </c>
    </row>
    <row r="557" spans="2:51" s="6" customFormat="1" ht="18.75" customHeight="1">
      <c r="B557" s="151"/>
      <c r="C557" s="152"/>
      <c r="D557" s="152"/>
      <c r="E557" s="152"/>
      <c r="F557" s="240" t="s">
        <v>577</v>
      </c>
      <c r="G557" s="241"/>
      <c r="H557" s="241"/>
      <c r="I557" s="241"/>
      <c r="J557" s="152"/>
      <c r="K557" s="153">
        <v>24.52</v>
      </c>
      <c r="L557" s="152"/>
      <c r="M557" s="152"/>
      <c r="N557" s="152"/>
      <c r="O557" s="152"/>
      <c r="P557" s="152"/>
      <c r="Q557" s="152"/>
      <c r="R557" s="154"/>
      <c r="T557" s="155"/>
      <c r="U557" s="152"/>
      <c r="V557" s="152"/>
      <c r="W557" s="152"/>
      <c r="X557" s="152"/>
      <c r="Y557" s="152"/>
      <c r="Z557" s="152"/>
      <c r="AA557" s="156"/>
      <c r="AT557" s="157" t="s">
        <v>166</v>
      </c>
      <c r="AU557" s="157" t="s">
        <v>95</v>
      </c>
      <c r="AV557" s="157" t="s">
        <v>95</v>
      </c>
      <c r="AW557" s="157" t="s">
        <v>102</v>
      </c>
      <c r="AX557" s="157" t="s">
        <v>80</v>
      </c>
      <c r="AY557" s="157" t="s">
        <v>150</v>
      </c>
    </row>
    <row r="558" spans="2:51" s="6" customFormat="1" ht="18.75" customHeight="1">
      <c r="B558" s="151"/>
      <c r="C558" s="152"/>
      <c r="D558" s="152"/>
      <c r="E558" s="152"/>
      <c r="F558" s="240" t="s">
        <v>578</v>
      </c>
      <c r="G558" s="241"/>
      <c r="H558" s="241"/>
      <c r="I558" s="241"/>
      <c r="J558" s="152"/>
      <c r="K558" s="153">
        <v>21.88</v>
      </c>
      <c r="L558" s="152"/>
      <c r="M558" s="152"/>
      <c r="N558" s="152"/>
      <c r="O558" s="152"/>
      <c r="P558" s="152"/>
      <c r="Q558" s="152"/>
      <c r="R558" s="154"/>
      <c r="T558" s="155"/>
      <c r="U558" s="152"/>
      <c r="V558" s="152"/>
      <c r="W558" s="152"/>
      <c r="X558" s="152"/>
      <c r="Y558" s="152"/>
      <c r="Z558" s="152"/>
      <c r="AA558" s="156"/>
      <c r="AT558" s="157" t="s">
        <v>166</v>
      </c>
      <c r="AU558" s="157" t="s">
        <v>95</v>
      </c>
      <c r="AV558" s="157" t="s">
        <v>95</v>
      </c>
      <c r="AW558" s="157" t="s">
        <v>102</v>
      </c>
      <c r="AX558" s="157" t="s">
        <v>80</v>
      </c>
      <c r="AY558" s="157" t="s">
        <v>150</v>
      </c>
    </row>
    <row r="559" spans="2:51" s="6" customFormat="1" ht="18.75" customHeight="1">
      <c r="B559" s="151"/>
      <c r="C559" s="152"/>
      <c r="D559" s="152"/>
      <c r="E559" s="152"/>
      <c r="F559" s="240" t="s">
        <v>579</v>
      </c>
      <c r="G559" s="241"/>
      <c r="H559" s="241"/>
      <c r="I559" s="241"/>
      <c r="J559" s="152"/>
      <c r="K559" s="153">
        <v>25.2</v>
      </c>
      <c r="L559" s="152"/>
      <c r="M559" s="152"/>
      <c r="N559" s="152"/>
      <c r="O559" s="152"/>
      <c r="P559" s="152"/>
      <c r="Q559" s="152"/>
      <c r="R559" s="154"/>
      <c r="T559" s="155"/>
      <c r="U559" s="152"/>
      <c r="V559" s="152"/>
      <c r="W559" s="152"/>
      <c r="X559" s="152"/>
      <c r="Y559" s="152"/>
      <c r="Z559" s="152"/>
      <c r="AA559" s="156"/>
      <c r="AT559" s="157" t="s">
        <v>166</v>
      </c>
      <c r="AU559" s="157" t="s">
        <v>95</v>
      </c>
      <c r="AV559" s="157" t="s">
        <v>95</v>
      </c>
      <c r="AW559" s="157" t="s">
        <v>102</v>
      </c>
      <c r="AX559" s="157" t="s">
        <v>80</v>
      </c>
      <c r="AY559" s="157" t="s">
        <v>150</v>
      </c>
    </row>
    <row r="560" spans="2:51" s="6" customFormat="1" ht="18.75" customHeight="1">
      <c r="B560" s="145"/>
      <c r="C560" s="146"/>
      <c r="D560" s="146"/>
      <c r="E560" s="146"/>
      <c r="F560" s="238" t="s">
        <v>178</v>
      </c>
      <c r="G560" s="239"/>
      <c r="H560" s="239"/>
      <c r="I560" s="239"/>
      <c r="J560" s="146"/>
      <c r="K560" s="146"/>
      <c r="L560" s="146"/>
      <c r="M560" s="146"/>
      <c r="N560" s="146"/>
      <c r="O560" s="146"/>
      <c r="P560" s="146"/>
      <c r="Q560" s="146"/>
      <c r="R560" s="147"/>
      <c r="T560" s="148"/>
      <c r="U560" s="146"/>
      <c r="V560" s="146"/>
      <c r="W560" s="146"/>
      <c r="X560" s="146"/>
      <c r="Y560" s="146"/>
      <c r="Z560" s="146"/>
      <c r="AA560" s="149"/>
      <c r="AT560" s="150" t="s">
        <v>166</v>
      </c>
      <c r="AU560" s="150" t="s">
        <v>95</v>
      </c>
      <c r="AV560" s="150" t="s">
        <v>22</v>
      </c>
      <c r="AW560" s="150" t="s">
        <v>102</v>
      </c>
      <c r="AX560" s="150" t="s">
        <v>80</v>
      </c>
      <c r="AY560" s="150" t="s">
        <v>150</v>
      </c>
    </row>
    <row r="561" spans="2:51" s="6" customFormat="1" ht="18.75" customHeight="1">
      <c r="B561" s="151"/>
      <c r="C561" s="152"/>
      <c r="D561" s="152"/>
      <c r="E561" s="152"/>
      <c r="F561" s="240" t="s">
        <v>475</v>
      </c>
      <c r="G561" s="241"/>
      <c r="H561" s="241"/>
      <c r="I561" s="241"/>
      <c r="J561" s="152"/>
      <c r="K561" s="153">
        <v>-3.2</v>
      </c>
      <c r="L561" s="152"/>
      <c r="M561" s="152"/>
      <c r="N561" s="152"/>
      <c r="O561" s="152"/>
      <c r="P561" s="152"/>
      <c r="Q561" s="152"/>
      <c r="R561" s="154"/>
      <c r="T561" s="155"/>
      <c r="U561" s="152"/>
      <c r="V561" s="152"/>
      <c r="W561" s="152"/>
      <c r="X561" s="152"/>
      <c r="Y561" s="152"/>
      <c r="Z561" s="152"/>
      <c r="AA561" s="156"/>
      <c r="AT561" s="157" t="s">
        <v>166</v>
      </c>
      <c r="AU561" s="157" t="s">
        <v>95</v>
      </c>
      <c r="AV561" s="157" t="s">
        <v>95</v>
      </c>
      <c r="AW561" s="157" t="s">
        <v>102</v>
      </c>
      <c r="AX561" s="157" t="s">
        <v>80</v>
      </c>
      <c r="AY561" s="157" t="s">
        <v>150</v>
      </c>
    </row>
    <row r="562" spans="2:51" s="6" customFormat="1" ht="18.75" customHeight="1">
      <c r="B562" s="151"/>
      <c r="C562" s="152"/>
      <c r="D562" s="152"/>
      <c r="E562" s="152"/>
      <c r="F562" s="240" t="s">
        <v>580</v>
      </c>
      <c r="G562" s="241"/>
      <c r="H562" s="241"/>
      <c r="I562" s="241"/>
      <c r="J562" s="152"/>
      <c r="K562" s="153">
        <v>-4.4</v>
      </c>
      <c r="L562" s="152"/>
      <c r="M562" s="152"/>
      <c r="N562" s="152"/>
      <c r="O562" s="152"/>
      <c r="P562" s="152"/>
      <c r="Q562" s="152"/>
      <c r="R562" s="154"/>
      <c r="T562" s="155"/>
      <c r="U562" s="152"/>
      <c r="V562" s="152"/>
      <c r="W562" s="152"/>
      <c r="X562" s="152"/>
      <c r="Y562" s="152"/>
      <c r="Z562" s="152"/>
      <c r="AA562" s="156"/>
      <c r="AT562" s="157" t="s">
        <v>166</v>
      </c>
      <c r="AU562" s="157" t="s">
        <v>95</v>
      </c>
      <c r="AV562" s="157" t="s">
        <v>95</v>
      </c>
      <c r="AW562" s="157" t="s">
        <v>102</v>
      </c>
      <c r="AX562" s="157" t="s">
        <v>80</v>
      </c>
      <c r="AY562" s="157" t="s">
        <v>150</v>
      </c>
    </row>
    <row r="563" spans="2:51" s="6" customFormat="1" ht="18.75" customHeight="1">
      <c r="B563" s="151"/>
      <c r="C563" s="152"/>
      <c r="D563" s="152"/>
      <c r="E563" s="152"/>
      <c r="F563" s="240" t="s">
        <v>334</v>
      </c>
      <c r="G563" s="241"/>
      <c r="H563" s="241"/>
      <c r="I563" s="241"/>
      <c r="J563" s="152"/>
      <c r="K563" s="153">
        <v>-2.938</v>
      </c>
      <c r="L563" s="152"/>
      <c r="M563" s="152"/>
      <c r="N563" s="152"/>
      <c r="O563" s="152"/>
      <c r="P563" s="152"/>
      <c r="Q563" s="152"/>
      <c r="R563" s="154"/>
      <c r="T563" s="155"/>
      <c r="U563" s="152"/>
      <c r="V563" s="152"/>
      <c r="W563" s="152"/>
      <c r="X563" s="152"/>
      <c r="Y563" s="152"/>
      <c r="Z563" s="152"/>
      <c r="AA563" s="156"/>
      <c r="AT563" s="157" t="s">
        <v>166</v>
      </c>
      <c r="AU563" s="157" t="s">
        <v>95</v>
      </c>
      <c r="AV563" s="157" t="s">
        <v>95</v>
      </c>
      <c r="AW563" s="157" t="s">
        <v>102</v>
      </c>
      <c r="AX563" s="157" t="s">
        <v>80</v>
      </c>
      <c r="AY563" s="157" t="s">
        <v>150</v>
      </c>
    </row>
    <row r="564" spans="2:51" s="6" customFormat="1" ht="18.75" customHeight="1">
      <c r="B564" s="151"/>
      <c r="C564" s="152"/>
      <c r="D564" s="152"/>
      <c r="E564" s="152"/>
      <c r="F564" s="240" t="s">
        <v>581</v>
      </c>
      <c r="G564" s="241"/>
      <c r="H564" s="241"/>
      <c r="I564" s="241"/>
      <c r="J564" s="152"/>
      <c r="K564" s="153">
        <v>-3</v>
      </c>
      <c r="L564" s="152"/>
      <c r="M564" s="152"/>
      <c r="N564" s="152"/>
      <c r="O564" s="152"/>
      <c r="P564" s="152"/>
      <c r="Q564" s="152"/>
      <c r="R564" s="154"/>
      <c r="T564" s="155"/>
      <c r="U564" s="152"/>
      <c r="V564" s="152"/>
      <c r="W564" s="152"/>
      <c r="X564" s="152"/>
      <c r="Y564" s="152"/>
      <c r="Z564" s="152"/>
      <c r="AA564" s="156"/>
      <c r="AT564" s="157" t="s">
        <v>166</v>
      </c>
      <c r="AU564" s="157" t="s">
        <v>95</v>
      </c>
      <c r="AV564" s="157" t="s">
        <v>95</v>
      </c>
      <c r="AW564" s="157" t="s">
        <v>102</v>
      </c>
      <c r="AX564" s="157" t="s">
        <v>80</v>
      </c>
      <c r="AY564" s="157" t="s">
        <v>150</v>
      </c>
    </row>
    <row r="565" spans="2:51" s="6" customFormat="1" ht="18.75" customHeight="1">
      <c r="B565" s="158"/>
      <c r="C565" s="159"/>
      <c r="D565" s="159"/>
      <c r="E565" s="159"/>
      <c r="F565" s="244" t="s">
        <v>173</v>
      </c>
      <c r="G565" s="245"/>
      <c r="H565" s="245"/>
      <c r="I565" s="245"/>
      <c r="J565" s="159"/>
      <c r="K565" s="160">
        <v>58.062</v>
      </c>
      <c r="L565" s="159"/>
      <c r="M565" s="159"/>
      <c r="N565" s="159"/>
      <c r="O565" s="159"/>
      <c r="P565" s="159"/>
      <c r="Q565" s="159"/>
      <c r="R565" s="161"/>
      <c r="T565" s="162"/>
      <c r="U565" s="159"/>
      <c r="V565" s="159"/>
      <c r="W565" s="159"/>
      <c r="X565" s="159"/>
      <c r="Y565" s="159"/>
      <c r="Z565" s="159"/>
      <c r="AA565" s="163"/>
      <c r="AT565" s="164" t="s">
        <v>166</v>
      </c>
      <c r="AU565" s="164" t="s">
        <v>95</v>
      </c>
      <c r="AV565" s="164" t="s">
        <v>160</v>
      </c>
      <c r="AW565" s="164" t="s">
        <v>102</v>
      </c>
      <c r="AX565" s="164" t="s">
        <v>80</v>
      </c>
      <c r="AY565" s="164" t="s">
        <v>150</v>
      </c>
    </row>
    <row r="566" spans="2:51" s="6" customFormat="1" ht="18.75" customHeight="1">
      <c r="B566" s="145"/>
      <c r="C566" s="146"/>
      <c r="D566" s="146"/>
      <c r="E566" s="146"/>
      <c r="F566" s="238" t="s">
        <v>174</v>
      </c>
      <c r="G566" s="239"/>
      <c r="H566" s="239"/>
      <c r="I566" s="239"/>
      <c r="J566" s="146"/>
      <c r="K566" s="146"/>
      <c r="L566" s="146"/>
      <c r="M566" s="146"/>
      <c r="N566" s="146"/>
      <c r="O566" s="146"/>
      <c r="P566" s="146"/>
      <c r="Q566" s="146"/>
      <c r="R566" s="147"/>
      <c r="T566" s="148"/>
      <c r="U566" s="146"/>
      <c r="V566" s="146"/>
      <c r="W566" s="146"/>
      <c r="X566" s="146"/>
      <c r="Y566" s="146"/>
      <c r="Z566" s="146"/>
      <c r="AA566" s="149"/>
      <c r="AT566" s="150" t="s">
        <v>166</v>
      </c>
      <c r="AU566" s="150" t="s">
        <v>95</v>
      </c>
      <c r="AV566" s="150" t="s">
        <v>22</v>
      </c>
      <c r="AW566" s="150" t="s">
        <v>102</v>
      </c>
      <c r="AX566" s="150" t="s">
        <v>80</v>
      </c>
      <c r="AY566" s="150" t="s">
        <v>150</v>
      </c>
    </row>
    <row r="567" spans="2:51" s="6" customFormat="1" ht="18.75" customHeight="1">
      <c r="B567" s="151"/>
      <c r="C567" s="152"/>
      <c r="D567" s="152"/>
      <c r="E567" s="152"/>
      <c r="F567" s="240" t="s">
        <v>582</v>
      </c>
      <c r="G567" s="241"/>
      <c r="H567" s="241"/>
      <c r="I567" s="241"/>
      <c r="J567" s="152"/>
      <c r="K567" s="153">
        <v>24.28</v>
      </c>
      <c r="L567" s="152"/>
      <c r="M567" s="152"/>
      <c r="N567" s="152"/>
      <c r="O567" s="152"/>
      <c r="P567" s="152"/>
      <c r="Q567" s="152"/>
      <c r="R567" s="154"/>
      <c r="T567" s="155"/>
      <c r="U567" s="152"/>
      <c r="V567" s="152"/>
      <c r="W567" s="152"/>
      <c r="X567" s="152"/>
      <c r="Y567" s="152"/>
      <c r="Z567" s="152"/>
      <c r="AA567" s="156"/>
      <c r="AT567" s="157" t="s">
        <v>166</v>
      </c>
      <c r="AU567" s="157" t="s">
        <v>95</v>
      </c>
      <c r="AV567" s="157" t="s">
        <v>95</v>
      </c>
      <c r="AW567" s="157" t="s">
        <v>102</v>
      </c>
      <c r="AX567" s="157" t="s">
        <v>80</v>
      </c>
      <c r="AY567" s="157" t="s">
        <v>150</v>
      </c>
    </row>
    <row r="568" spans="2:51" s="6" customFormat="1" ht="18.75" customHeight="1">
      <c r="B568" s="151"/>
      <c r="C568" s="152"/>
      <c r="D568" s="152"/>
      <c r="E568" s="152"/>
      <c r="F568" s="240" t="s">
        <v>583</v>
      </c>
      <c r="G568" s="241"/>
      <c r="H568" s="241"/>
      <c r="I568" s="241"/>
      <c r="J568" s="152"/>
      <c r="K568" s="153">
        <v>21.36</v>
      </c>
      <c r="L568" s="152"/>
      <c r="M568" s="152"/>
      <c r="N568" s="152"/>
      <c r="O568" s="152"/>
      <c r="P568" s="152"/>
      <c r="Q568" s="152"/>
      <c r="R568" s="154"/>
      <c r="T568" s="155"/>
      <c r="U568" s="152"/>
      <c r="V568" s="152"/>
      <c r="W568" s="152"/>
      <c r="X568" s="152"/>
      <c r="Y568" s="152"/>
      <c r="Z568" s="152"/>
      <c r="AA568" s="156"/>
      <c r="AT568" s="157" t="s">
        <v>166</v>
      </c>
      <c r="AU568" s="157" t="s">
        <v>95</v>
      </c>
      <c r="AV568" s="157" t="s">
        <v>95</v>
      </c>
      <c r="AW568" s="157" t="s">
        <v>102</v>
      </c>
      <c r="AX568" s="157" t="s">
        <v>80</v>
      </c>
      <c r="AY568" s="157" t="s">
        <v>150</v>
      </c>
    </row>
    <row r="569" spans="2:51" s="6" customFormat="1" ht="18.75" customHeight="1">
      <c r="B569" s="151"/>
      <c r="C569" s="152"/>
      <c r="D569" s="152"/>
      <c r="E569" s="152"/>
      <c r="F569" s="240" t="s">
        <v>584</v>
      </c>
      <c r="G569" s="241"/>
      <c r="H569" s="241"/>
      <c r="I569" s="241"/>
      <c r="J569" s="152"/>
      <c r="K569" s="153">
        <v>25.5</v>
      </c>
      <c r="L569" s="152"/>
      <c r="M569" s="152"/>
      <c r="N569" s="152"/>
      <c r="O569" s="152"/>
      <c r="P569" s="152"/>
      <c r="Q569" s="152"/>
      <c r="R569" s="154"/>
      <c r="T569" s="155"/>
      <c r="U569" s="152"/>
      <c r="V569" s="152"/>
      <c r="W569" s="152"/>
      <c r="X569" s="152"/>
      <c r="Y569" s="152"/>
      <c r="Z569" s="152"/>
      <c r="AA569" s="156"/>
      <c r="AT569" s="157" t="s">
        <v>166</v>
      </c>
      <c r="AU569" s="157" t="s">
        <v>95</v>
      </c>
      <c r="AV569" s="157" t="s">
        <v>95</v>
      </c>
      <c r="AW569" s="157" t="s">
        <v>102</v>
      </c>
      <c r="AX569" s="157" t="s">
        <v>80</v>
      </c>
      <c r="AY569" s="157" t="s">
        <v>150</v>
      </c>
    </row>
    <row r="570" spans="2:51" s="6" customFormat="1" ht="18.75" customHeight="1">
      <c r="B570" s="145"/>
      <c r="C570" s="146"/>
      <c r="D570" s="146"/>
      <c r="E570" s="146"/>
      <c r="F570" s="238" t="s">
        <v>178</v>
      </c>
      <c r="G570" s="239"/>
      <c r="H570" s="239"/>
      <c r="I570" s="239"/>
      <c r="J570" s="146"/>
      <c r="K570" s="146"/>
      <c r="L570" s="146"/>
      <c r="M570" s="146"/>
      <c r="N570" s="146"/>
      <c r="O570" s="146"/>
      <c r="P570" s="146"/>
      <c r="Q570" s="146"/>
      <c r="R570" s="147"/>
      <c r="T570" s="148"/>
      <c r="U570" s="146"/>
      <c r="V570" s="146"/>
      <c r="W570" s="146"/>
      <c r="X570" s="146"/>
      <c r="Y570" s="146"/>
      <c r="Z570" s="146"/>
      <c r="AA570" s="149"/>
      <c r="AT570" s="150" t="s">
        <v>166</v>
      </c>
      <c r="AU570" s="150" t="s">
        <v>95</v>
      </c>
      <c r="AV570" s="150" t="s">
        <v>22</v>
      </c>
      <c r="AW570" s="150" t="s">
        <v>102</v>
      </c>
      <c r="AX570" s="150" t="s">
        <v>80</v>
      </c>
      <c r="AY570" s="150" t="s">
        <v>150</v>
      </c>
    </row>
    <row r="571" spans="2:51" s="6" customFormat="1" ht="18.75" customHeight="1">
      <c r="B571" s="151"/>
      <c r="C571" s="152"/>
      <c r="D571" s="152"/>
      <c r="E571" s="152"/>
      <c r="F571" s="240" t="s">
        <v>475</v>
      </c>
      <c r="G571" s="241"/>
      <c r="H571" s="241"/>
      <c r="I571" s="241"/>
      <c r="J571" s="152"/>
      <c r="K571" s="153">
        <v>-3.2</v>
      </c>
      <c r="L571" s="152"/>
      <c r="M571" s="152"/>
      <c r="N571" s="152"/>
      <c r="O571" s="152"/>
      <c r="P571" s="152"/>
      <c r="Q571" s="152"/>
      <c r="R571" s="154"/>
      <c r="T571" s="155"/>
      <c r="U571" s="152"/>
      <c r="V571" s="152"/>
      <c r="W571" s="152"/>
      <c r="X571" s="152"/>
      <c r="Y571" s="152"/>
      <c r="Z571" s="152"/>
      <c r="AA571" s="156"/>
      <c r="AT571" s="157" t="s">
        <v>166</v>
      </c>
      <c r="AU571" s="157" t="s">
        <v>95</v>
      </c>
      <c r="AV571" s="157" t="s">
        <v>95</v>
      </c>
      <c r="AW571" s="157" t="s">
        <v>102</v>
      </c>
      <c r="AX571" s="157" t="s">
        <v>80</v>
      </c>
      <c r="AY571" s="157" t="s">
        <v>150</v>
      </c>
    </row>
    <row r="572" spans="2:51" s="6" customFormat="1" ht="18.75" customHeight="1">
      <c r="B572" s="151"/>
      <c r="C572" s="152"/>
      <c r="D572" s="152"/>
      <c r="E572" s="152"/>
      <c r="F572" s="240" t="s">
        <v>580</v>
      </c>
      <c r="G572" s="241"/>
      <c r="H572" s="241"/>
      <c r="I572" s="241"/>
      <c r="J572" s="152"/>
      <c r="K572" s="153">
        <v>-4.4</v>
      </c>
      <c r="L572" s="152"/>
      <c r="M572" s="152"/>
      <c r="N572" s="152"/>
      <c r="O572" s="152"/>
      <c r="P572" s="152"/>
      <c r="Q572" s="152"/>
      <c r="R572" s="154"/>
      <c r="T572" s="155"/>
      <c r="U572" s="152"/>
      <c r="V572" s="152"/>
      <c r="W572" s="152"/>
      <c r="X572" s="152"/>
      <c r="Y572" s="152"/>
      <c r="Z572" s="152"/>
      <c r="AA572" s="156"/>
      <c r="AT572" s="157" t="s">
        <v>166</v>
      </c>
      <c r="AU572" s="157" t="s">
        <v>95</v>
      </c>
      <c r="AV572" s="157" t="s">
        <v>95</v>
      </c>
      <c r="AW572" s="157" t="s">
        <v>102</v>
      </c>
      <c r="AX572" s="157" t="s">
        <v>80</v>
      </c>
      <c r="AY572" s="157" t="s">
        <v>150</v>
      </c>
    </row>
    <row r="573" spans="2:51" s="6" customFormat="1" ht="18.75" customHeight="1">
      <c r="B573" s="151"/>
      <c r="C573" s="152"/>
      <c r="D573" s="152"/>
      <c r="E573" s="152"/>
      <c r="F573" s="240" t="s">
        <v>346</v>
      </c>
      <c r="G573" s="241"/>
      <c r="H573" s="241"/>
      <c r="I573" s="241"/>
      <c r="J573" s="152"/>
      <c r="K573" s="153">
        <v>-2.875</v>
      </c>
      <c r="L573" s="152"/>
      <c r="M573" s="152"/>
      <c r="N573" s="152"/>
      <c r="O573" s="152"/>
      <c r="P573" s="152"/>
      <c r="Q573" s="152"/>
      <c r="R573" s="154"/>
      <c r="T573" s="155"/>
      <c r="U573" s="152"/>
      <c r="V573" s="152"/>
      <c r="W573" s="152"/>
      <c r="X573" s="152"/>
      <c r="Y573" s="152"/>
      <c r="Z573" s="152"/>
      <c r="AA573" s="156"/>
      <c r="AT573" s="157" t="s">
        <v>166</v>
      </c>
      <c r="AU573" s="157" t="s">
        <v>95</v>
      </c>
      <c r="AV573" s="157" t="s">
        <v>95</v>
      </c>
      <c r="AW573" s="157" t="s">
        <v>102</v>
      </c>
      <c r="AX573" s="157" t="s">
        <v>80</v>
      </c>
      <c r="AY573" s="157" t="s">
        <v>150</v>
      </c>
    </row>
    <row r="574" spans="2:51" s="6" customFormat="1" ht="18.75" customHeight="1">
      <c r="B574" s="151"/>
      <c r="C574" s="152"/>
      <c r="D574" s="152"/>
      <c r="E574" s="152"/>
      <c r="F574" s="240" t="s">
        <v>581</v>
      </c>
      <c r="G574" s="241"/>
      <c r="H574" s="241"/>
      <c r="I574" s="241"/>
      <c r="J574" s="152"/>
      <c r="K574" s="153">
        <v>-3</v>
      </c>
      <c r="L574" s="152"/>
      <c r="M574" s="152"/>
      <c r="N574" s="152"/>
      <c r="O574" s="152"/>
      <c r="P574" s="152"/>
      <c r="Q574" s="152"/>
      <c r="R574" s="154"/>
      <c r="T574" s="155"/>
      <c r="U574" s="152"/>
      <c r="V574" s="152"/>
      <c r="W574" s="152"/>
      <c r="X574" s="152"/>
      <c r="Y574" s="152"/>
      <c r="Z574" s="152"/>
      <c r="AA574" s="156"/>
      <c r="AT574" s="157" t="s">
        <v>166</v>
      </c>
      <c r="AU574" s="157" t="s">
        <v>95</v>
      </c>
      <c r="AV574" s="157" t="s">
        <v>95</v>
      </c>
      <c r="AW574" s="157" t="s">
        <v>102</v>
      </c>
      <c r="AX574" s="157" t="s">
        <v>80</v>
      </c>
      <c r="AY574" s="157" t="s">
        <v>150</v>
      </c>
    </row>
    <row r="575" spans="2:51" s="6" customFormat="1" ht="18.75" customHeight="1">
      <c r="B575" s="158"/>
      <c r="C575" s="159"/>
      <c r="D575" s="159"/>
      <c r="E575" s="159"/>
      <c r="F575" s="244" t="s">
        <v>180</v>
      </c>
      <c r="G575" s="245"/>
      <c r="H575" s="245"/>
      <c r="I575" s="245"/>
      <c r="J575" s="159"/>
      <c r="K575" s="160">
        <v>57.665</v>
      </c>
      <c r="L575" s="159"/>
      <c r="M575" s="159"/>
      <c r="N575" s="159"/>
      <c r="O575" s="159"/>
      <c r="P575" s="159"/>
      <c r="Q575" s="159"/>
      <c r="R575" s="161"/>
      <c r="T575" s="162"/>
      <c r="U575" s="159"/>
      <c r="V575" s="159"/>
      <c r="W575" s="159"/>
      <c r="X575" s="159"/>
      <c r="Y575" s="159"/>
      <c r="Z575" s="159"/>
      <c r="AA575" s="163"/>
      <c r="AT575" s="164" t="s">
        <v>166</v>
      </c>
      <c r="AU575" s="164" t="s">
        <v>95</v>
      </c>
      <c r="AV575" s="164" t="s">
        <v>160</v>
      </c>
      <c r="AW575" s="164" t="s">
        <v>102</v>
      </c>
      <c r="AX575" s="164" t="s">
        <v>80</v>
      </c>
      <c r="AY575" s="164" t="s">
        <v>150</v>
      </c>
    </row>
    <row r="576" spans="2:51" s="6" customFormat="1" ht="18.75" customHeight="1">
      <c r="B576" s="165"/>
      <c r="C576" s="166"/>
      <c r="D576" s="166"/>
      <c r="E576" s="166"/>
      <c r="F576" s="242" t="s">
        <v>181</v>
      </c>
      <c r="G576" s="243"/>
      <c r="H576" s="243"/>
      <c r="I576" s="243"/>
      <c r="J576" s="166"/>
      <c r="K576" s="167">
        <v>115.727</v>
      </c>
      <c r="L576" s="166"/>
      <c r="M576" s="166"/>
      <c r="N576" s="166"/>
      <c r="O576" s="166"/>
      <c r="P576" s="166"/>
      <c r="Q576" s="166"/>
      <c r="R576" s="168"/>
      <c r="T576" s="169"/>
      <c r="U576" s="166"/>
      <c r="V576" s="166"/>
      <c r="W576" s="166"/>
      <c r="X576" s="166"/>
      <c r="Y576" s="166"/>
      <c r="Z576" s="166"/>
      <c r="AA576" s="170"/>
      <c r="AT576" s="171" t="s">
        <v>166</v>
      </c>
      <c r="AU576" s="171" t="s">
        <v>95</v>
      </c>
      <c r="AV576" s="171" t="s">
        <v>155</v>
      </c>
      <c r="AW576" s="171" t="s">
        <v>102</v>
      </c>
      <c r="AX576" s="171" t="s">
        <v>22</v>
      </c>
      <c r="AY576" s="171" t="s">
        <v>150</v>
      </c>
    </row>
    <row r="577" spans="2:65" s="6" customFormat="1" ht="15.75" customHeight="1">
      <c r="B577" s="23"/>
      <c r="C577" s="138" t="s">
        <v>585</v>
      </c>
      <c r="D577" s="138" t="s">
        <v>151</v>
      </c>
      <c r="E577" s="139" t="s">
        <v>586</v>
      </c>
      <c r="F577" s="229" t="s">
        <v>587</v>
      </c>
      <c r="G577" s="230"/>
      <c r="H577" s="230"/>
      <c r="I577" s="230"/>
      <c r="J577" s="140" t="s">
        <v>383</v>
      </c>
      <c r="K577" s="141">
        <v>68.741</v>
      </c>
      <c r="L577" s="231">
        <v>0</v>
      </c>
      <c r="M577" s="230"/>
      <c r="N577" s="232">
        <f>ROUND($L$577*$K$577,2)</f>
        <v>0</v>
      </c>
      <c r="O577" s="230"/>
      <c r="P577" s="230"/>
      <c r="Q577" s="230"/>
      <c r="R577" s="25"/>
      <c r="T577" s="142"/>
      <c r="U577" s="31" t="s">
        <v>45</v>
      </c>
      <c r="V577" s="24"/>
      <c r="W577" s="143">
        <f>$V$577*$K$577</f>
        <v>0</v>
      </c>
      <c r="X577" s="143">
        <v>0</v>
      </c>
      <c r="Y577" s="143">
        <f>$X$577*$K$577</f>
        <v>0</v>
      </c>
      <c r="Z577" s="143">
        <v>0</v>
      </c>
      <c r="AA577" s="144">
        <f>$Z$577*$K$577</f>
        <v>0</v>
      </c>
      <c r="AR577" s="6" t="s">
        <v>155</v>
      </c>
      <c r="AT577" s="6" t="s">
        <v>151</v>
      </c>
      <c r="AU577" s="6" t="s">
        <v>95</v>
      </c>
      <c r="AY577" s="6" t="s">
        <v>150</v>
      </c>
      <c r="BE577" s="87">
        <f>IF($U$577="základní",$N$577,0)</f>
        <v>0</v>
      </c>
      <c r="BF577" s="87">
        <f>IF($U$577="snížená",$N$577,0)</f>
        <v>0</v>
      </c>
      <c r="BG577" s="87">
        <f>IF($U$577="zákl. přenesená",$N$577,0)</f>
        <v>0</v>
      </c>
      <c r="BH577" s="87">
        <f>IF($U$577="sníž. přenesená",$N$577,0)</f>
        <v>0</v>
      </c>
      <c r="BI577" s="87">
        <f>IF($U$577="nulová",$N$577,0)</f>
        <v>0</v>
      </c>
      <c r="BJ577" s="6" t="s">
        <v>22</v>
      </c>
      <c r="BK577" s="87">
        <f>ROUND($L$577*$K$577,2)</f>
        <v>0</v>
      </c>
      <c r="BL577" s="6" t="s">
        <v>155</v>
      </c>
      <c r="BM577" s="6" t="s">
        <v>588</v>
      </c>
    </row>
    <row r="578" spans="2:65" s="6" customFormat="1" ht="15.75" customHeight="1">
      <c r="B578" s="23"/>
      <c r="C578" s="138" t="s">
        <v>589</v>
      </c>
      <c r="D578" s="138" t="s">
        <v>151</v>
      </c>
      <c r="E578" s="139" t="s">
        <v>590</v>
      </c>
      <c r="F578" s="229" t="s">
        <v>591</v>
      </c>
      <c r="G578" s="230"/>
      <c r="H578" s="230"/>
      <c r="I578" s="230"/>
      <c r="J578" s="140" t="s">
        <v>201</v>
      </c>
      <c r="K578" s="141">
        <v>6</v>
      </c>
      <c r="L578" s="231">
        <v>0</v>
      </c>
      <c r="M578" s="230"/>
      <c r="N578" s="232">
        <f>ROUND($L$578*$K$578,2)</f>
        <v>0</v>
      </c>
      <c r="O578" s="230"/>
      <c r="P578" s="230"/>
      <c r="Q578" s="230"/>
      <c r="R578" s="25"/>
      <c r="T578" s="142"/>
      <c r="U578" s="31" t="s">
        <v>45</v>
      </c>
      <c r="V578" s="24"/>
      <c r="W578" s="143">
        <f>$V$578*$K$578</f>
        <v>0</v>
      </c>
      <c r="X578" s="143">
        <v>0</v>
      </c>
      <c r="Y578" s="143">
        <f>$X$578*$K$578</f>
        <v>0</v>
      </c>
      <c r="Z578" s="143">
        <v>0</v>
      </c>
      <c r="AA578" s="144">
        <f>$Z$578*$K$578</f>
        <v>0</v>
      </c>
      <c r="AR578" s="6" t="s">
        <v>155</v>
      </c>
      <c r="AT578" s="6" t="s">
        <v>151</v>
      </c>
      <c r="AU578" s="6" t="s">
        <v>95</v>
      </c>
      <c r="AY578" s="6" t="s">
        <v>150</v>
      </c>
      <c r="BE578" s="87">
        <f>IF($U$578="základní",$N$578,0)</f>
        <v>0</v>
      </c>
      <c r="BF578" s="87">
        <f>IF($U$578="snížená",$N$578,0)</f>
        <v>0</v>
      </c>
      <c r="BG578" s="87">
        <f>IF($U$578="zákl. přenesená",$N$578,0)</f>
        <v>0</v>
      </c>
      <c r="BH578" s="87">
        <f>IF($U$578="sníž. přenesená",$N$578,0)</f>
        <v>0</v>
      </c>
      <c r="BI578" s="87">
        <f>IF($U$578="nulová",$N$578,0)</f>
        <v>0</v>
      </c>
      <c r="BJ578" s="6" t="s">
        <v>22</v>
      </c>
      <c r="BK578" s="87">
        <f>ROUND($L$578*$K$578,2)</f>
        <v>0</v>
      </c>
      <c r="BL578" s="6" t="s">
        <v>155</v>
      </c>
      <c r="BM578" s="6" t="s">
        <v>592</v>
      </c>
    </row>
    <row r="579" spans="2:65" s="6" customFormat="1" ht="27" customHeight="1">
      <c r="B579" s="23"/>
      <c r="C579" s="138" t="s">
        <v>593</v>
      </c>
      <c r="D579" s="138" t="s">
        <v>151</v>
      </c>
      <c r="E579" s="139" t="s">
        <v>594</v>
      </c>
      <c r="F579" s="229" t="s">
        <v>595</v>
      </c>
      <c r="G579" s="230"/>
      <c r="H579" s="230"/>
      <c r="I579" s="230"/>
      <c r="J579" s="140" t="s">
        <v>201</v>
      </c>
      <c r="K579" s="141">
        <v>90</v>
      </c>
      <c r="L579" s="231">
        <v>0</v>
      </c>
      <c r="M579" s="230"/>
      <c r="N579" s="232">
        <f>ROUND($L$579*$K$579,2)</f>
        <v>0</v>
      </c>
      <c r="O579" s="230"/>
      <c r="P579" s="230"/>
      <c r="Q579" s="230"/>
      <c r="R579" s="25"/>
      <c r="T579" s="142"/>
      <c r="U579" s="31" t="s">
        <v>45</v>
      </c>
      <c r="V579" s="24"/>
      <c r="W579" s="143">
        <f>$V$579*$K$579</f>
        <v>0</v>
      </c>
      <c r="X579" s="143">
        <v>0</v>
      </c>
      <c r="Y579" s="143">
        <f>$X$579*$K$579</f>
        <v>0</v>
      </c>
      <c r="Z579" s="143">
        <v>0</v>
      </c>
      <c r="AA579" s="144">
        <f>$Z$579*$K$579</f>
        <v>0</v>
      </c>
      <c r="AR579" s="6" t="s">
        <v>155</v>
      </c>
      <c r="AT579" s="6" t="s">
        <v>151</v>
      </c>
      <c r="AU579" s="6" t="s">
        <v>95</v>
      </c>
      <c r="AY579" s="6" t="s">
        <v>150</v>
      </c>
      <c r="BE579" s="87">
        <f>IF($U$579="základní",$N$579,0)</f>
        <v>0</v>
      </c>
      <c r="BF579" s="87">
        <f>IF($U$579="snížená",$N$579,0)</f>
        <v>0</v>
      </c>
      <c r="BG579" s="87">
        <f>IF($U$579="zákl. přenesená",$N$579,0)</f>
        <v>0</v>
      </c>
      <c r="BH579" s="87">
        <f>IF($U$579="sníž. přenesená",$N$579,0)</f>
        <v>0</v>
      </c>
      <c r="BI579" s="87">
        <f>IF($U$579="nulová",$N$579,0)</f>
        <v>0</v>
      </c>
      <c r="BJ579" s="6" t="s">
        <v>22</v>
      </c>
      <c r="BK579" s="87">
        <f>ROUND($L$579*$K$579,2)</f>
        <v>0</v>
      </c>
      <c r="BL579" s="6" t="s">
        <v>155</v>
      </c>
      <c r="BM579" s="6" t="s">
        <v>596</v>
      </c>
    </row>
    <row r="580" spans="2:51" s="6" customFormat="1" ht="18.75" customHeight="1">
      <c r="B580" s="151"/>
      <c r="C580" s="152"/>
      <c r="D580" s="152"/>
      <c r="E580" s="152"/>
      <c r="F580" s="240" t="s">
        <v>597</v>
      </c>
      <c r="G580" s="241"/>
      <c r="H580" s="241"/>
      <c r="I580" s="241"/>
      <c r="J580" s="152"/>
      <c r="K580" s="153">
        <v>90</v>
      </c>
      <c r="L580" s="152"/>
      <c r="M580" s="152"/>
      <c r="N580" s="152"/>
      <c r="O580" s="152"/>
      <c r="P580" s="152"/>
      <c r="Q580" s="152"/>
      <c r="R580" s="154"/>
      <c r="T580" s="155"/>
      <c r="U580" s="152"/>
      <c r="V580" s="152"/>
      <c r="W580" s="152"/>
      <c r="X580" s="152"/>
      <c r="Y580" s="152"/>
      <c r="Z580" s="152"/>
      <c r="AA580" s="156"/>
      <c r="AT580" s="157" t="s">
        <v>166</v>
      </c>
      <c r="AU580" s="157" t="s">
        <v>95</v>
      </c>
      <c r="AV580" s="157" t="s">
        <v>95</v>
      </c>
      <c r="AW580" s="157" t="s">
        <v>102</v>
      </c>
      <c r="AX580" s="157" t="s">
        <v>22</v>
      </c>
      <c r="AY580" s="157" t="s">
        <v>150</v>
      </c>
    </row>
    <row r="581" spans="2:65" s="6" customFormat="1" ht="15.75" customHeight="1">
      <c r="B581" s="23"/>
      <c r="C581" s="138" t="s">
        <v>598</v>
      </c>
      <c r="D581" s="138" t="s">
        <v>151</v>
      </c>
      <c r="E581" s="139" t="s">
        <v>599</v>
      </c>
      <c r="F581" s="229" t="s">
        <v>600</v>
      </c>
      <c r="G581" s="230"/>
      <c r="H581" s="230"/>
      <c r="I581" s="230"/>
      <c r="J581" s="140" t="s">
        <v>383</v>
      </c>
      <c r="K581" s="141">
        <v>68.741</v>
      </c>
      <c r="L581" s="231">
        <v>0</v>
      </c>
      <c r="M581" s="230"/>
      <c r="N581" s="232">
        <f>ROUND($L$581*$K$581,2)</f>
        <v>0</v>
      </c>
      <c r="O581" s="230"/>
      <c r="P581" s="230"/>
      <c r="Q581" s="230"/>
      <c r="R581" s="25"/>
      <c r="T581" s="142"/>
      <c r="U581" s="31" t="s">
        <v>45</v>
      </c>
      <c r="V581" s="24"/>
      <c r="W581" s="143">
        <f>$V$581*$K$581</f>
        <v>0</v>
      </c>
      <c r="X581" s="143">
        <v>0</v>
      </c>
      <c r="Y581" s="143">
        <f>$X$581*$K$581</f>
        <v>0</v>
      </c>
      <c r="Z581" s="143">
        <v>0</v>
      </c>
      <c r="AA581" s="144">
        <f>$Z$581*$K$581</f>
        <v>0</v>
      </c>
      <c r="AR581" s="6" t="s">
        <v>155</v>
      </c>
      <c r="AT581" s="6" t="s">
        <v>151</v>
      </c>
      <c r="AU581" s="6" t="s">
        <v>95</v>
      </c>
      <c r="AY581" s="6" t="s">
        <v>150</v>
      </c>
      <c r="BE581" s="87">
        <f>IF($U$581="základní",$N$581,0)</f>
        <v>0</v>
      </c>
      <c r="BF581" s="87">
        <f>IF($U$581="snížená",$N$581,0)</f>
        <v>0</v>
      </c>
      <c r="BG581" s="87">
        <f>IF($U$581="zákl. přenesená",$N$581,0)</f>
        <v>0</v>
      </c>
      <c r="BH581" s="87">
        <f>IF($U$581="sníž. přenesená",$N$581,0)</f>
        <v>0</v>
      </c>
      <c r="BI581" s="87">
        <f>IF($U$581="nulová",$N$581,0)</f>
        <v>0</v>
      </c>
      <c r="BJ581" s="6" t="s">
        <v>22</v>
      </c>
      <c r="BK581" s="87">
        <f>ROUND($L$581*$K$581,2)</f>
        <v>0</v>
      </c>
      <c r="BL581" s="6" t="s">
        <v>155</v>
      </c>
      <c r="BM581" s="6" t="s">
        <v>601</v>
      </c>
    </row>
    <row r="582" spans="2:65" s="6" customFormat="1" ht="27" customHeight="1">
      <c r="B582" s="23"/>
      <c r="C582" s="138" t="s">
        <v>602</v>
      </c>
      <c r="D582" s="138" t="s">
        <v>151</v>
      </c>
      <c r="E582" s="139" t="s">
        <v>603</v>
      </c>
      <c r="F582" s="229" t="s">
        <v>604</v>
      </c>
      <c r="G582" s="230"/>
      <c r="H582" s="230"/>
      <c r="I582" s="230"/>
      <c r="J582" s="140" t="s">
        <v>383</v>
      </c>
      <c r="K582" s="141">
        <v>68.741</v>
      </c>
      <c r="L582" s="231">
        <v>0</v>
      </c>
      <c r="M582" s="230"/>
      <c r="N582" s="232">
        <f>ROUND($L$582*$K$582,2)</f>
        <v>0</v>
      </c>
      <c r="O582" s="230"/>
      <c r="P582" s="230"/>
      <c r="Q582" s="230"/>
      <c r="R582" s="25"/>
      <c r="T582" s="142"/>
      <c r="U582" s="31" t="s">
        <v>45</v>
      </c>
      <c r="V582" s="24"/>
      <c r="W582" s="143">
        <f>$V$582*$K$582</f>
        <v>0</v>
      </c>
      <c r="X582" s="143">
        <v>0</v>
      </c>
      <c r="Y582" s="143">
        <f>$X$582*$K$582</f>
        <v>0</v>
      </c>
      <c r="Z582" s="143">
        <v>0</v>
      </c>
      <c r="AA582" s="144">
        <f>$Z$582*$K$582</f>
        <v>0</v>
      </c>
      <c r="AR582" s="6" t="s">
        <v>155</v>
      </c>
      <c r="AT582" s="6" t="s">
        <v>151</v>
      </c>
      <c r="AU582" s="6" t="s">
        <v>95</v>
      </c>
      <c r="AY582" s="6" t="s">
        <v>150</v>
      </c>
      <c r="BE582" s="87">
        <f>IF($U$582="základní",$N$582,0)</f>
        <v>0</v>
      </c>
      <c r="BF582" s="87">
        <f>IF($U$582="snížená",$N$582,0)</f>
        <v>0</v>
      </c>
      <c r="BG582" s="87">
        <f>IF($U$582="zákl. přenesená",$N$582,0)</f>
        <v>0</v>
      </c>
      <c r="BH582" s="87">
        <f>IF($U$582="sníž. přenesená",$N$582,0)</f>
        <v>0</v>
      </c>
      <c r="BI582" s="87">
        <f>IF($U$582="nulová",$N$582,0)</f>
        <v>0</v>
      </c>
      <c r="BJ582" s="6" t="s">
        <v>22</v>
      </c>
      <c r="BK582" s="87">
        <f>ROUND($L$582*$K$582,2)</f>
        <v>0</v>
      </c>
      <c r="BL582" s="6" t="s">
        <v>155</v>
      </c>
      <c r="BM582" s="6" t="s">
        <v>605</v>
      </c>
    </row>
    <row r="583" spans="2:65" s="6" customFormat="1" ht="27" customHeight="1">
      <c r="B583" s="23"/>
      <c r="C583" s="138" t="s">
        <v>606</v>
      </c>
      <c r="D583" s="138" t="s">
        <v>151</v>
      </c>
      <c r="E583" s="139" t="s">
        <v>607</v>
      </c>
      <c r="F583" s="229" t="s">
        <v>608</v>
      </c>
      <c r="G583" s="230"/>
      <c r="H583" s="230"/>
      <c r="I583" s="230"/>
      <c r="J583" s="140" t="s">
        <v>383</v>
      </c>
      <c r="K583" s="141">
        <v>68.741</v>
      </c>
      <c r="L583" s="231">
        <v>0</v>
      </c>
      <c r="M583" s="230"/>
      <c r="N583" s="232">
        <f>ROUND($L$583*$K$583,2)</f>
        <v>0</v>
      </c>
      <c r="O583" s="230"/>
      <c r="P583" s="230"/>
      <c r="Q583" s="230"/>
      <c r="R583" s="25"/>
      <c r="T583" s="142"/>
      <c r="U583" s="31" t="s">
        <v>45</v>
      </c>
      <c r="V583" s="24"/>
      <c r="W583" s="143">
        <f>$V$583*$K$583</f>
        <v>0</v>
      </c>
      <c r="X583" s="143">
        <v>0</v>
      </c>
      <c r="Y583" s="143">
        <f>$X$583*$K$583</f>
        <v>0</v>
      </c>
      <c r="Z583" s="143">
        <v>0</v>
      </c>
      <c r="AA583" s="144">
        <f>$Z$583*$K$583</f>
        <v>0</v>
      </c>
      <c r="AR583" s="6" t="s">
        <v>155</v>
      </c>
      <c r="AT583" s="6" t="s">
        <v>151</v>
      </c>
      <c r="AU583" s="6" t="s">
        <v>95</v>
      </c>
      <c r="AY583" s="6" t="s">
        <v>150</v>
      </c>
      <c r="BE583" s="87">
        <f>IF($U$583="základní",$N$583,0)</f>
        <v>0</v>
      </c>
      <c r="BF583" s="87">
        <f>IF($U$583="snížená",$N$583,0)</f>
        <v>0</v>
      </c>
      <c r="BG583" s="87">
        <f>IF($U$583="zákl. přenesená",$N$583,0)</f>
        <v>0</v>
      </c>
      <c r="BH583" s="87">
        <f>IF($U$583="sníž. přenesená",$N$583,0)</f>
        <v>0</v>
      </c>
      <c r="BI583" s="87">
        <f>IF($U$583="nulová",$N$583,0)</f>
        <v>0</v>
      </c>
      <c r="BJ583" s="6" t="s">
        <v>22</v>
      </c>
      <c r="BK583" s="87">
        <f>ROUND($L$583*$K$583,2)</f>
        <v>0</v>
      </c>
      <c r="BL583" s="6" t="s">
        <v>155</v>
      </c>
      <c r="BM583" s="6" t="s">
        <v>609</v>
      </c>
    </row>
    <row r="584" spans="2:63" s="127" customFormat="1" ht="30.75" customHeight="1">
      <c r="B584" s="128"/>
      <c r="C584" s="129"/>
      <c r="D584" s="137" t="s">
        <v>109</v>
      </c>
      <c r="E584" s="137"/>
      <c r="F584" s="137"/>
      <c r="G584" s="137"/>
      <c r="H584" s="137"/>
      <c r="I584" s="137"/>
      <c r="J584" s="137"/>
      <c r="K584" s="137"/>
      <c r="L584" s="137"/>
      <c r="M584" s="137"/>
      <c r="N584" s="227">
        <f>$BK$584</f>
        <v>0</v>
      </c>
      <c r="O584" s="228"/>
      <c r="P584" s="228"/>
      <c r="Q584" s="228"/>
      <c r="R584" s="131"/>
      <c r="T584" s="132"/>
      <c r="U584" s="129"/>
      <c r="V584" s="129"/>
      <c r="W584" s="133">
        <f>SUM($W$585:$W$586)</f>
        <v>0</v>
      </c>
      <c r="X584" s="129"/>
      <c r="Y584" s="133">
        <f>SUM($Y$585:$Y$586)</f>
        <v>0</v>
      </c>
      <c r="Z584" s="129"/>
      <c r="AA584" s="134">
        <f>SUM($AA$585:$AA$586)</f>
        <v>0</v>
      </c>
      <c r="AR584" s="135" t="s">
        <v>22</v>
      </c>
      <c r="AT584" s="135" t="s">
        <v>79</v>
      </c>
      <c r="AU584" s="135" t="s">
        <v>22</v>
      </c>
      <c r="AY584" s="135" t="s">
        <v>150</v>
      </c>
      <c r="BK584" s="136">
        <f>SUM($BK$585:$BK$586)</f>
        <v>0</v>
      </c>
    </row>
    <row r="585" spans="2:65" s="6" customFormat="1" ht="15.75" customHeight="1">
      <c r="B585" s="23"/>
      <c r="C585" s="138" t="s">
        <v>610</v>
      </c>
      <c r="D585" s="138" t="s">
        <v>151</v>
      </c>
      <c r="E585" s="139" t="s">
        <v>611</v>
      </c>
      <c r="F585" s="229" t="s">
        <v>612</v>
      </c>
      <c r="G585" s="230"/>
      <c r="H585" s="230"/>
      <c r="I585" s="230"/>
      <c r="J585" s="140" t="s">
        <v>383</v>
      </c>
      <c r="K585" s="141">
        <v>68.806</v>
      </c>
      <c r="L585" s="231">
        <v>0</v>
      </c>
      <c r="M585" s="230"/>
      <c r="N585" s="232">
        <f>ROUND($L$585*$K$585,2)</f>
        <v>0</v>
      </c>
      <c r="O585" s="230"/>
      <c r="P585" s="230"/>
      <c r="Q585" s="230"/>
      <c r="R585" s="25"/>
      <c r="T585" s="142"/>
      <c r="U585" s="31" t="s">
        <v>45</v>
      </c>
      <c r="V585" s="24"/>
      <c r="W585" s="143">
        <f>$V$585*$K$585</f>
        <v>0</v>
      </c>
      <c r="X585" s="143">
        <v>0</v>
      </c>
      <c r="Y585" s="143">
        <f>$X$585*$K$585</f>
        <v>0</v>
      </c>
      <c r="Z585" s="143">
        <v>0</v>
      </c>
      <c r="AA585" s="144">
        <f>$Z$585*$K$585</f>
        <v>0</v>
      </c>
      <c r="AR585" s="6" t="s">
        <v>155</v>
      </c>
      <c r="AT585" s="6" t="s">
        <v>151</v>
      </c>
      <c r="AU585" s="6" t="s">
        <v>95</v>
      </c>
      <c r="AY585" s="6" t="s">
        <v>150</v>
      </c>
      <c r="BE585" s="87">
        <f>IF($U$585="základní",$N$585,0)</f>
        <v>0</v>
      </c>
      <c r="BF585" s="87">
        <f>IF($U$585="snížená",$N$585,0)</f>
        <v>0</v>
      </c>
      <c r="BG585" s="87">
        <f>IF($U$585="zákl. přenesená",$N$585,0)</f>
        <v>0</v>
      </c>
      <c r="BH585" s="87">
        <f>IF($U$585="sníž. přenesená",$N$585,0)</f>
        <v>0</v>
      </c>
      <c r="BI585" s="87">
        <f>IF($U$585="nulová",$N$585,0)</f>
        <v>0</v>
      </c>
      <c r="BJ585" s="6" t="s">
        <v>22</v>
      </c>
      <c r="BK585" s="87">
        <f>ROUND($L$585*$K$585,2)</f>
        <v>0</v>
      </c>
      <c r="BL585" s="6" t="s">
        <v>155</v>
      </c>
      <c r="BM585" s="6" t="s">
        <v>613</v>
      </c>
    </row>
    <row r="586" spans="2:65" s="6" customFormat="1" ht="27" customHeight="1">
      <c r="B586" s="23"/>
      <c r="C586" s="138" t="s">
        <v>614</v>
      </c>
      <c r="D586" s="138" t="s">
        <v>151</v>
      </c>
      <c r="E586" s="139" t="s">
        <v>615</v>
      </c>
      <c r="F586" s="229" t="s">
        <v>616</v>
      </c>
      <c r="G586" s="230"/>
      <c r="H586" s="230"/>
      <c r="I586" s="230"/>
      <c r="J586" s="140" t="s">
        <v>440</v>
      </c>
      <c r="K586" s="141">
        <v>1</v>
      </c>
      <c r="L586" s="231">
        <v>0</v>
      </c>
      <c r="M586" s="230"/>
      <c r="N586" s="232">
        <f>ROUND($L$586*$K$586,2)</f>
        <v>0</v>
      </c>
      <c r="O586" s="230"/>
      <c r="P586" s="230"/>
      <c r="Q586" s="230"/>
      <c r="R586" s="25"/>
      <c r="T586" s="142"/>
      <c r="U586" s="31" t="s">
        <v>45</v>
      </c>
      <c r="V586" s="24"/>
      <c r="W586" s="143">
        <f>$V$586*$K$586</f>
        <v>0</v>
      </c>
      <c r="X586" s="143">
        <v>0</v>
      </c>
      <c r="Y586" s="143">
        <f>$X$586*$K$586</f>
        <v>0</v>
      </c>
      <c r="Z586" s="143">
        <v>0</v>
      </c>
      <c r="AA586" s="144">
        <f>$Z$586*$K$586</f>
        <v>0</v>
      </c>
      <c r="AR586" s="6" t="s">
        <v>155</v>
      </c>
      <c r="AT586" s="6" t="s">
        <v>151</v>
      </c>
      <c r="AU586" s="6" t="s">
        <v>95</v>
      </c>
      <c r="AY586" s="6" t="s">
        <v>150</v>
      </c>
      <c r="BE586" s="87">
        <f>IF($U$586="základní",$N$586,0)</f>
        <v>0</v>
      </c>
      <c r="BF586" s="87">
        <f>IF($U$586="snížená",$N$586,0)</f>
        <v>0</v>
      </c>
      <c r="BG586" s="87">
        <f>IF($U$586="zákl. přenesená",$N$586,0)</f>
        <v>0</v>
      </c>
      <c r="BH586" s="87">
        <f>IF($U$586="sníž. přenesená",$N$586,0)</f>
        <v>0</v>
      </c>
      <c r="BI586" s="87">
        <f>IF($U$586="nulová",$N$586,0)</f>
        <v>0</v>
      </c>
      <c r="BJ586" s="6" t="s">
        <v>22</v>
      </c>
      <c r="BK586" s="87">
        <f>ROUND($L$586*$K$586,2)</f>
        <v>0</v>
      </c>
      <c r="BL586" s="6" t="s">
        <v>155</v>
      </c>
      <c r="BM586" s="6" t="s">
        <v>617</v>
      </c>
    </row>
    <row r="587" spans="2:63" s="127" customFormat="1" ht="37.5" customHeight="1">
      <c r="B587" s="128"/>
      <c r="C587" s="129"/>
      <c r="D587" s="130" t="s">
        <v>110</v>
      </c>
      <c r="E587" s="130"/>
      <c r="F587" s="130"/>
      <c r="G587" s="130"/>
      <c r="H587" s="130"/>
      <c r="I587" s="130"/>
      <c r="J587" s="130"/>
      <c r="K587" s="130"/>
      <c r="L587" s="130"/>
      <c r="M587" s="130"/>
      <c r="N587" s="225">
        <f>$BK$587</f>
        <v>0</v>
      </c>
      <c r="O587" s="228"/>
      <c r="P587" s="228"/>
      <c r="Q587" s="228"/>
      <c r="R587" s="131"/>
      <c r="T587" s="132"/>
      <c r="U587" s="129"/>
      <c r="V587" s="129"/>
      <c r="W587" s="133">
        <f>$W$588+$W$636+$W$651+$W$653+$W$655+$W$657+$W$675+$W$686+$W$721+$W$732+$W$788+$W$796</f>
        <v>0</v>
      </c>
      <c r="X587" s="129"/>
      <c r="Y587" s="133">
        <f>$Y$588+$Y$636+$Y$651+$Y$653+$Y$655+$Y$657+$Y$675+$Y$686+$Y$721+$Y$732+$Y$788+$Y$796</f>
        <v>9.58318953</v>
      </c>
      <c r="Z587" s="129"/>
      <c r="AA587" s="134">
        <f>$AA$588+$AA$636+$AA$651+$AA$653+$AA$655+$AA$657+$AA$675+$AA$686+$AA$721+$AA$732+$AA$788+$AA$796</f>
        <v>0.32995842000000003</v>
      </c>
      <c r="AR587" s="135" t="s">
        <v>95</v>
      </c>
      <c r="AT587" s="135" t="s">
        <v>79</v>
      </c>
      <c r="AU587" s="135" t="s">
        <v>80</v>
      </c>
      <c r="AY587" s="135" t="s">
        <v>150</v>
      </c>
      <c r="BK587" s="136">
        <f>$BK$588+$BK$636+$BK$651+$BK$653+$BK$655+$BK$657+$BK$675+$BK$686+$BK$721+$BK$732+$BK$788+$BK$796</f>
        <v>0</v>
      </c>
    </row>
    <row r="588" spans="2:63" s="127" customFormat="1" ht="21" customHeight="1">
      <c r="B588" s="128"/>
      <c r="C588" s="129"/>
      <c r="D588" s="137" t="s">
        <v>111</v>
      </c>
      <c r="E588" s="137"/>
      <c r="F588" s="137"/>
      <c r="G588" s="137"/>
      <c r="H588" s="137"/>
      <c r="I588" s="137"/>
      <c r="J588" s="137"/>
      <c r="K588" s="137"/>
      <c r="L588" s="137"/>
      <c r="M588" s="137"/>
      <c r="N588" s="227">
        <f>$BK$588</f>
        <v>0</v>
      </c>
      <c r="O588" s="228"/>
      <c r="P588" s="228"/>
      <c r="Q588" s="228"/>
      <c r="R588" s="131"/>
      <c r="T588" s="132"/>
      <c r="U588" s="129"/>
      <c r="V588" s="129"/>
      <c r="W588" s="133">
        <f>SUM($W$589:$W$635)</f>
        <v>0</v>
      </c>
      <c r="X588" s="129"/>
      <c r="Y588" s="133">
        <f>SUM($Y$589:$Y$635)</f>
        <v>1.1065758</v>
      </c>
      <c r="Z588" s="129"/>
      <c r="AA588" s="134">
        <f>SUM($AA$589:$AA$635)</f>
        <v>0</v>
      </c>
      <c r="AR588" s="135" t="s">
        <v>95</v>
      </c>
      <c r="AT588" s="135" t="s">
        <v>79</v>
      </c>
      <c r="AU588" s="135" t="s">
        <v>22</v>
      </c>
      <c r="AY588" s="135" t="s">
        <v>150</v>
      </c>
      <c r="BK588" s="136">
        <f>SUM($BK$589:$BK$635)</f>
        <v>0</v>
      </c>
    </row>
    <row r="589" spans="2:65" s="6" customFormat="1" ht="27" customHeight="1">
      <c r="B589" s="23"/>
      <c r="C589" s="138" t="s">
        <v>618</v>
      </c>
      <c r="D589" s="138" t="s">
        <v>151</v>
      </c>
      <c r="E589" s="139" t="s">
        <v>619</v>
      </c>
      <c r="F589" s="229" t="s">
        <v>620</v>
      </c>
      <c r="G589" s="230"/>
      <c r="H589" s="230"/>
      <c r="I589" s="230"/>
      <c r="J589" s="140" t="s">
        <v>163</v>
      </c>
      <c r="K589" s="141">
        <v>85.174</v>
      </c>
      <c r="L589" s="231">
        <v>0</v>
      </c>
      <c r="M589" s="230"/>
      <c r="N589" s="232">
        <f>ROUND($L$589*$K$589,2)</f>
        <v>0</v>
      </c>
      <c r="O589" s="230"/>
      <c r="P589" s="230"/>
      <c r="Q589" s="230"/>
      <c r="R589" s="25"/>
      <c r="T589" s="142"/>
      <c r="U589" s="31" t="s">
        <v>45</v>
      </c>
      <c r="V589" s="24"/>
      <c r="W589" s="143">
        <f>$V$589*$K$589</f>
        <v>0</v>
      </c>
      <c r="X589" s="143">
        <v>0</v>
      </c>
      <c r="Y589" s="143">
        <f>$X$589*$K$589</f>
        <v>0</v>
      </c>
      <c r="Z589" s="143">
        <v>0</v>
      </c>
      <c r="AA589" s="144">
        <f>$Z$589*$K$589</f>
        <v>0</v>
      </c>
      <c r="AR589" s="6" t="s">
        <v>360</v>
      </c>
      <c r="AT589" s="6" t="s">
        <v>151</v>
      </c>
      <c r="AU589" s="6" t="s">
        <v>95</v>
      </c>
      <c r="AY589" s="6" t="s">
        <v>150</v>
      </c>
      <c r="BE589" s="87">
        <f>IF($U$589="základní",$N$589,0)</f>
        <v>0</v>
      </c>
      <c r="BF589" s="87">
        <f>IF($U$589="snížená",$N$589,0)</f>
        <v>0</v>
      </c>
      <c r="BG589" s="87">
        <f>IF($U$589="zákl. přenesená",$N$589,0)</f>
        <v>0</v>
      </c>
      <c r="BH589" s="87">
        <f>IF($U$589="sníž. přenesená",$N$589,0)</f>
        <v>0</v>
      </c>
      <c r="BI589" s="87">
        <f>IF($U$589="nulová",$N$589,0)</f>
        <v>0</v>
      </c>
      <c r="BJ589" s="6" t="s">
        <v>22</v>
      </c>
      <c r="BK589" s="87">
        <f>ROUND($L$589*$K$589,2)</f>
        <v>0</v>
      </c>
      <c r="BL589" s="6" t="s">
        <v>360</v>
      </c>
      <c r="BM589" s="6" t="s">
        <v>621</v>
      </c>
    </row>
    <row r="590" spans="2:51" s="6" customFormat="1" ht="18.75" customHeight="1">
      <c r="B590" s="145"/>
      <c r="C590" s="146"/>
      <c r="D590" s="146"/>
      <c r="E590" s="146"/>
      <c r="F590" s="238" t="s">
        <v>165</v>
      </c>
      <c r="G590" s="239"/>
      <c r="H590" s="239"/>
      <c r="I590" s="239"/>
      <c r="J590" s="146"/>
      <c r="K590" s="146"/>
      <c r="L590" s="146"/>
      <c r="M590" s="146"/>
      <c r="N590" s="146"/>
      <c r="O590" s="146"/>
      <c r="P590" s="146"/>
      <c r="Q590" s="146"/>
      <c r="R590" s="147"/>
      <c r="T590" s="148"/>
      <c r="U590" s="146"/>
      <c r="V590" s="146"/>
      <c r="W590" s="146"/>
      <c r="X590" s="146"/>
      <c r="Y590" s="146"/>
      <c r="Z590" s="146"/>
      <c r="AA590" s="149"/>
      <c r="AT590" s="150" t="s">
        <v>166</v>
      </c>
      <c r="AU590" s="150" t="s">
        <v>95</v>
      </c>
      <c r="AV590" s="150" t="s">
        <v>22</v>
      </c>
      <c r="AW590" s="150" t="s">
        <v>102</v>
      </c>
      <c r="AX590" s="150" t="s">
        <v>80</v>
      </c>
      <c r="AY590" s="150" t="s">
        <v>150</v>
      </c>
    </row>
    <row r="591" spans="2:51" s="6" customFormat="1" ht="18.75" customHeight="1">
      <c r="B591" s="145"/>
      <c r="C591" s="146"/>
      <c r="D591" s="146"/>
      <c r="E591" s="146"/>
      <c r="F591" s="238" t="s">
        <v>365</v>
      </c>
      <c r="G591" s="239"/>
      <c r="H591" s="239"/>
      <c r="I591" s="239"/>
      <c r="J591" s="146"/>
      <c r="K591" s="146"/>
      <c r="L591" s="146"/>
      <c r="M591" s="146"/>
      <c r="N591" s="146"/>
      <c r="O591" s="146"/>
      <c r="P591" s="146"/>
      <c r="Q591" s="146"/>
      <c r="R591" s="147"/>
      <c r="T591" s="148"/>
      <c r="U591" s="146"/>
      <c r="V591" s="146"/>
      <c r="W591" s="146"/>
      <c r="X591" s="146"/>
      <c r="Y591" s="146"/>
      <c r="Z591" s="146"/>
      <c r="AA591" s="149"/>
      <c r="AT591" s="150" t="s">
        <v>166</v>
      </c>
      <c r="AU591" s="150" t="s">
        <v>95</v>
      </c>
      <c r="AV591" s="150" t="s">
        <v>22</v>
      </c>
      <c r="AW591" s="150" t="s">
        <v>102</v>
      </c>
      <c r="AX591" s="150" t="s">
        <v>80</v>
      </c>
      <c r="AY591" s="150" t="s">
        <v>150</v>
      </c>
    </row>
    <row r="592" spans="2:51" s="6" customFormat="1" ht="18.75" customHeight="1">
      <c r="B592" s="151"/>
      <c r="C592" s="152"/>
      <c r="D592" s="152"/>
      <c r="E592" s="152"/>
      <c r="F592" s="240" t="s">
        <v>622</v>
      </c>
      <c r="G592" s="241"/>
      <c r="H592" s="241"/>
      <c r="I592" s="241"/>
      <c r="J592" s="152"/>
      <c r="K592" s="153">
        <v>7.152</v>
      </c>
      <c r="L592" s="152"/>
      <c r="M592" s="152"/>
      <c r="N592" s="152"/>
      <c r="O592" s="152"/>
      <c r="P592" s="152"/>
      <c r="Q592" s="152"/>
      <c r="R592" s="154"/>
      <c r="T592" s="155"/>
      <c r="U592" s="152"/>
      <c r="V592" s="152"/>
      <c r="W592" s="152"/>
      <c r="X592" s="152"/>
      <c r="Y592" s="152"/>
      <c r="Z592" s="152"/>
      <c r="AA592" s="156"/>
      <c r="AT592" s="157" t="s">
        <v>166</v>
      </c>
      <c r="AU592" s="157" t="s">
        <v>95</v>
      </c>
      <c r="AV592" s="157" t="s">
        <v>95</v>
      </c>
      <c r="AW592" s="157" t="s">
        <v>102</v>
      </c>
      <c r="AX592" s="157" t="s">
        <v>80</v>
      </c>
      <c r="AY592" s="157" t="s">
        <v>150</v>
      </c>
    </row>
    <row r="593" spans="2:51" s="6" customFormat="1" ht="18.75" customHeight="1">
      <c r="B593" s="151"/>
      <c r="C593" s="152"/>
      <c r="D593" s="152"/>
      <c r="E593" s="152"/>
      <c r="F593" s="240" t="s">
        <v>623</v>
      </c>
      <c r="G593" s="241"/>
      <c r="H593" s="241"/>
      <c r="I593" s="241"/>
      <c r="J593" s="152"/>
      <c r="K593" s="153">
        <v>5.334</v>
      </c>
      <c r="L593" s="152"/>
      <c r="M593" s="152"/>
      <c r="N593" s="152"/>
      <c r="O593" s="152"/>
      <c r="P593" s="152"/>
      <c r="Q593" s="152"/>
      <c r="R593" s="154"/>
      <c r="T593" s="155"/>
      <c r="U593" s="152"/>
      <c r="V593" s="152"/>
      <c r="W593" s="152"/>
      <c r="X593" s="152"/>
      <c r="Y593" s="152"/>
      <c r="Z593" s="152"/>
      <c r="AA593" s="156"/>
      <c r="AT593" s="157" t="s">
        <v>166</v>
      </c>
      <c r="AU593" s="157" t="s">
        <v>95</v>
      </c>
      <c r="AV593" s="157" t="s">
        <v>95</v>
      </c>
      <c r="AW593" s="157" t="s">
        <v>102</v>
      </c>
      <c r="AX593" s="157" t="s">
        <v>80</v>
      </c>
      <c r="AY593" s="157" t="s">
        <v>150</v>
      </c>
    </row>
    <row r="594" spans="2:51" s="6" customFormat="1" ht="18.75" customHeight="1">
      <c r="B594" s="151"/>
      <c r="C594" s="152"/>
      <c r="D594" s="152"/>
      <c r="E594" s="152"/>
      <c r="F594" s="240" t="s">
        <v>624</v>
      </c>
      <c r="G594" s="241"/>
      <c r="H594" s="241"/>
      <c r="I594" s="241"/>
      <c r="J594" s="152"/>
      <c r="K594" s="153">
        <v>10.773</v>
      </c>
      <c r="L594" s="152"/>
      <c r="M594" s="152"/>
      <c r="N594" s="152"/>
      <c r="O594" s="152"/>
      <c r="P594" s="152"/>
      <c r="Q594" s="152"/>
      <c r="R594" s="154"/>
      <c r="T594" s="155"/>
      <c r="U594" s="152"/>
      <c r="V594" s="152"/>
      <c r="W594" s="152"/>
      <c r="X594" s="152"/>
      <c r="Y594" s="152"/>
      <c r="Z594" s="152"/>
      <c r="AA594" s="156"/>
      <c r="AT594" s="157" t="s">
        <v>166</v>
      </c>
      <c r="AU594" s="157" t="s">
        <v>95</v>
      </c>
      <c r="AV594" s="157" t="s">
        <v>95</v>
      </c>
      <c r="AW594" s="157" t="s">
        <v>102</v>
      </c>
      <c r="AX594" s="157" t="s">
        <v>80</v>
      </c>
      <c r="AY594" s="157" t="s">
        <v>150</v>
      </c>
    </row>
    <row r="595" spans="2:51" s="6" customFormat="1" ht="18.75" customHeight="1">
      <c r="B595" s="151"/>
      <c r="C595" s="152"/>
      <c r="D595" s="152"/>
      <c r="E595" s="152"/>
      <c r="F595" s="240" t="s">
        <v>625</v>
      </c>
      <c r="G595" s="241"/>
      <c r="H595" s="241"/>
      <c r="I595" s="241"/>
      <c r="J595" s="152"/>
      <c r="K595" s="153">
        <v>1.215</v>
      </c>
      <c r="L595" s="152"/>
      <c r="M595" s="152"/>
      <c r="N595" s="152"/>
      <c r="O595" s="152"/>
      <c r="P595" s="152"/>
      <c r="Q595" s="152"/>
      <c r="R595" s="154"/>
      <c r="T595" s="155"/>
      <c r="U595" s="152"/>
      <c r="V595" s="152"/>
      <c r="W595" s="152"/>
      <c r="X595" s="152"/>
      <c r="Y595" s="152"/>
      <c r="Z595" s="152"/>
      <c r="AA595" s="156"/>
      <c r="AT595" s="157" t="s">
        <v>166</v>
      </c>
      <c r="AU595" s="157" t="s">
        <v>95</v>
      </c>
      <c r="AV595" s="157" t="s">
        <v>95</v>
      </c>
      <c r="AW595" s="157" t="s">
        <v>102</v>
      </c>
      <c r="AX595" s="157" t="s">
        <v>80</v>
      </c>
      <c r="AY595" s="157" t="s">
        <v>150</v>
      </c>
    </row>
    <row r="596" spans="2:51" s="6" customFormat="1" ht="18.75" customHeight="1">
      <c r="B596" s="145"/>
      <c r="C596" s="146"/>
      <c r="D596" s="146"/>
      <c r="E596" s="146"/>
      <c r="F596" s="238" t="s">
        <v>356</v>
      </c>
      <c r="G596" s="239"/>
      <c r="H596" s="239"/>
      <c r="I596" s="239"/>
      <c r="J596" s="146"/>
      <c r="K596" s="146"/>
      <c r="L596" s="146"/>
      <c r="M596" s="146"/>
      <c r="N596" s="146"/>
      <c r="O596" s="146"/>
      <c r="P596" s="146"/>
      <c r="Q596" s="146"/>
      <c r="R596" s="147"/>
      <c r="T596" s="148"/>
      <c r="U596" s="146"/>
      <c r="V596" s="146"/>
      <c r="W596" s="146"/>
      <c r="X596" s="146"/>
      <c r="Y596" s="146"/>
      <c r="Z596" s="146"/>
      <c r="AA596" s="149"/>
      <c r="AT596" s="150" t="s">
        <v>166</v>
      </c>
      <c r="AU596" s="150" t="s">
        <v>95</v>
      </c>
      <c r="AV596" s="150" t="s">
        <v>22</v>
      </c>
      <c r="AW596" s="150" t="s">
        <v>102</v>
      </c>
      <c r="AX596" s="150" t="s">
        <v>80</v>
      </c>
      <c r="AY596" s="150" t="s">
        <v>150</v>
      </c>
    </row>
    <row r="597" spans="2:51" s="6" customFormat="1" ht="18.75" customHeight="1">
      <c r="B597" s="151"/>
      <c r="C597" s="152"/>
      <c r="D597" s="152"/>
      <c r="E597" s="152"/>
      <c r="F597" s="240" t="s">
        <v>626</v>
      </c>
      <c r="G597" s="241"/>
      <c r="H597" s="241"/>
      <c r="I597" s="241"/>
      <c r="J597" s="152"/>
      <c r="K597" s="153">
        <v>60.7</v>
      </c>
      <c r="L597" s="152"/>
      <c r="M597" s="152"/>
      <c r="N597" s="152"/>
      <c r="O597" s="152"/>
      <c r="P597" s="152"/>
      <c r="Q597" s="152"/>
      <c r="R597" s="154"/>
      <c r="T597" s="155"/>
      <c r="U597" s="152"/>
      <c r="V597" s="152"/>
      <c r="W597" s="152"/>
      <c r="X597" s="152"/>
      <c r="Y597" s="152"/>
      <c r="Z597" s="152"/>
      <c r="AA597" s="156"/>
      <c r="AT597" s="157" t="s">
        <v>166</v>
      </c>
      <c r="AU597" s="157" t="s">
        <v>95</v>
      </c>
      <c r="AV597" s="157" t="s">
        <v>95</v>
      </c>
      <c r="AW597" s="157" t="s">
        <v>102</v>
      </c>
      <c r="AX597" s="157" t="s">
        <v>80</v>
      </c>
      <c r="AY597" s="157" t="s">
        <v>150</v>
      </c>
    </row>
    <row r="598" spans="2:51" s="6" customFormat="1" ht="18.75" customHeight="1">
      <c r="B598" s="165"/>
      <c r="C598" s="166"/>
      <c r="D598" s="166"/>
      <c r="E598" s="166"/>
      <c r="F598" s="242" t="s">
        <v>181</v>
      </c>
      <c r="G598" s="243"/>
      <c r="H598" s="243"/>
      <c r="I598" s="243"/>
      <c r="J598" s="166"/>
      <c r="K598" s="167">
        <v>85.174</v>
      </c>
      <c r="L598" s="166"/>
      <c r="M598" s="166"/>
      <c r="N598" s="166"/>
      <c r="O598" s="166"/>
      <c r="P598" s="166"/>
      <c r="Q598" s="166"/>
      <c r="R598" s="168"/>
      <c r="T598" s="169"/>
      <c r="U598" s="166"/>
      <c r="V598" s="166"/>
      <c r="W598" s="166"/>
      <c r="X598" s="166"/>
      <c r="Y598" s="166"/>
      <c r="Z598" s="166"/>
      <c r="AA598" s="170"/>
      <c r="AT598" s="171" t="s">
        <v>166</v>
      </c>
      <c r="AU598" s="171" t="s">
        <v>95</v>
      </c>
      <c r="AV598" s="171" t="s">
        <v>155</v>
      </c>
      <c r="AW598" s="171" t="s">
        <v>102</v>
      </c>
      <c r="AX598" s="171" t="s">
        <v>22</v>
      </c>
      <c r="AY598" s="171" t="s">
        <v>150</v>
      </c>
    </row>
    <row r="599" spans="2:65" s="6" customFormat="1" ht="15.75" customHeight="1">
      <c r="B599" s="23"/>
      <c r="C599" s="172" t="s">
        <v>627</v>
      </c>
      <c r="D599" s="172" t="s">
        <v>417</v>
      </c>
      <c r="E599" s="173" t="s">
        <v>628</v>
      </c>
      <c r="F599" s="234" t="s">
        <v>629</v>
      </c>
      <c r="G599" s="235"/>
      <c r="H599" s="235"/>
      <c r="I599" s="235"/>
      <c r="J599" s="174" t="s">
        <v>383</v>
      </c>
      <c r="K599" s="175">
        <v>0.026</v>
      </c>
      <c r="L599" s="236">
        <v>0</v>
      </c>
      <c r="M599" s="235"/>
      <c r="N599" s="237">
        <f>ROUND($L$599*$K$599,2)</f>
        <v>0</v>
      </c>
      <c r="O599" s="230"/>
      <c r="P599" s="230"/>
      <c r="Q599" s="230"/>
      <c r="R599" s="25"/>
      <c r="T599" s="142"/>
      <c r="U599" s="31" t="s">
        <v>45</v>
      </c>
      <c r="V599" s="24"/>
      <c r="W599" s="143">
        <f>$V$599*$K$599</f>
        <v>0</v>
      </c>
      <c r="X599" s="143">
        <v>1</v>
      </c>
      <c r="Y599" s="143">
        <f>$X$599*$K$599</f>
        <v>0.026</v>
      </c>
      <c r="Z599" s="143">
        <v>0</v>
      </c>
      <c r="AA599" s="144">
        <f>$Z$599*$K$599</f>
        <v>0</v>
      </c>
      <c r="AR599" s="6" t="s">
        <v>455</v>
      </c>
      <c r="AT599" s="6" t="s">
        <v>417</v>
      </c>
      <c r="AU599" s="6" t="s">
        <v>95</v>
      </c>
      <c r="AY599" s="6" t="s">
        <v>150</v>
      </c>
      <c r="BE599" s="87">
        <f>IF($U$599="základní",$N$599,0)</f>
        <v>0</v>
      </c>
      <c r="BF599" s="87">
        <f>IF($U$599="snížená",$N$599,0)</f>
        <v>0</v>
      </c>
      <c r="BG599" s="87">
        <f>IF($U$599="zákl. přenesená",$N$599,0)</f>
        <v>0</v>
      </c>
      <c r="BH599" s="87">
        <f>IF($U$599="sníž. přenesená",$N$599,0)</f>
        <v>0</v>
      </c>
      <c r="BI599" s="87">
        <f>IF($U$599="nulová",$N$599,0)</f>
        <v>0</v>
      </c>
      <c r="BJ599" s="6" t="s">
        <v>22</v>
      </c>
      <c r="BK599" s="87">
        <f>ROUND($L$599*$K$599,2)</f>
        <v>0</v>
      </c>
      <c r="BL599" s="6" t="s">
        <v>360</v>
      </c>
      <c r="BM599" s="6" t="s">
        <v>630</v>
      </c>
    </row>
    <row r="600" spans="2:65" s="6" customFormat="1" ht="27" customHeight="1">
      <c r="B600" s="23"/>
      <c r="C600" s="138" t="s">
        <v>631</v>
      </c>
      <c r="D600" s="138" t="s">
        <v>151</v>
      </c>
      <c r="E600" s="139" t="s">
        <v>632</v>
      </c>
      <c r="F600" s="229" t="s">
        <v>633</v>
      </c>
      <c r="G600" s="230"/>
      <c r="H600" s="230"/>
      <c r="I600" s="230"/>
      <c r="J600" s="140" t="s">
        <v>163</v>
      </c>
      <c r="K600" s="141">
        <v>170.347</v>
      </c>
      <c r="L600" s="231">
        <v>0</v>
      </c>
      <c r="M600" s="230"/>
      <c r="N600" s="232">
        <f>ROUND($L$600*$K$600,2)</f>
        <v>0</v>
      </c>
      <c r="O600" s="230"/>
      <c r="P600" s="230"/>
      <c r="Q600" s="230"/>
      <c r="R600" s="25"/>
      <c r="T600" s="142"/>
      <c r="U600" s="31" t="s">
        <v>45</v>
      </c>
      <c r="V600" s="24"/>
      <c r="W600" s="143">
        <f>$V$600*$K$600</f>
        <v>0</v>
      </c>
      <c r="X600" s="143">
        <v>0.0004</v>
      </c>
      <c r="Y600" s="143">
        <f>$X$600*$K$600</f>
        <v>0.06813880000000001</v>
      </c>
      <c r="Z600" s="143">
        <v>0</v>
      </c>
      <c r="AA600" s="144">
        <f>$Z$600*$K$600</f>
        <v>0</v>
      </c>
      <c r="AR600" s="6" t="s">
        <v>360</v>
      </c>
      <c r="AT600" s="6" t="s">
        <v>151</v>
      </c>
      <c r="AU600" s="6" t="s">
        <v>95</v>
      </c>
      <c r="AY600" s="6" t="s">
        <v>150</v>
      </c>
      <c r="BE600" s="87">
        <f>IF($U$600="základní",$N$600,0)</f>
        <v>0</v>
      </c>
      <c r="BF600" s="87">
        <f>IF($U$600="snížená",$N$600,0)</f>
        <v>0</v>
      </c>
      <c r="BG600" s="87">
        <f>IF($U$600="zákl. přenesená",$N$600,0)</f>
        <v>0</v>
      </c>
      <c r="BH600" s="87">
        <f>IF($U$600="sníž. přenesená",$N$600,0)</f>
        <v>0</v>
      </c>
      <c r="BI600" s="87">
        <f>IF($U$600="nulová",$N$600,0)</f>
        <v>0</v>
      </c>
      <c r="BJ600" s="6" t="s">
        <v>22</v>
      </c>
      <c r="BK600" s="87">
        <f>ROUND($L$600*$K$600,2)</f>
        <v>0</v>
      </c>
      <c r="BL600" s="6" t="s">
        <v>360</v>
      </c>
      <c r="BM600" s="6" t="s">
        <v>634</v>
      </c>
    </row>
    <row r="601" spans="2:51" s="6" customFormat="1" ht="18.75" customHeight="1">
      <c r="B601" s="145"/>
      <c r="C601" s="146"/>
      <c r="D601" s="146"/>
      <c r="E601" s="146"/>
      <c r="F601" s="238" t="s">
        <v>165</v>
      </c>
      <c r="G601" s="239"/>
      <c r="H601" s="239"/>
      <c r="I601" s="239"/>
      <c r="J601" s="146"/>
      <c r="K601" s="146"/>
      <c r="L601" s="146"/>
      <c r="M601" s="146"/>
      <c r="N601" s="146"/>
      <c r="O601" s="146"/>
      <c r="P601" s="146"/>
      <c r="Q601" s="146"/>
      <c r="R601" s="147"/>
      <c r="T601" s="148"/>
      <c r="U601" s="146"/>
      <c r="V601" s="146"/>
      <c r="W601" s="146"/>
      <c r="X601" s="146"/>
      <c r="Y601" s="146"/>
      <c r="Z601" s="146"/>
      <c r="AA601" s="149"/>
      <c r="AT601" s="150" t="s">
        <v>166</v>
      </c>
      <c r="AU601" s="150" t="s">
        <v>95</v>
      </c>
      <c r="AV601" s="150" t="s">
        <v>22</v>
      </c>
      <c r="AW601" s="150" t="s">
        <v>102</v>
      </c>
      <c r="AX601" s="150" t="s">
        <v>80</v>
      </c>
      <c r="AY601" s="150" t="s">
        <v>150</v>
      </c>
    </row>
    <row r="602" spans="2:51" s="6" customFormat="1" ht="18.75" customHeight="1">
      <c r="B602" s="145"/>
      <c r="C602" s="146"/>
      <c r="D602" s="146"/>
      <c r="E602" s="146"/>
      <c r="F602" s="238" t="s">
        <v>365</v>
      </c>
      <c r="G602" s="239"/>
      <c r="H602" s="239"/>
      <c r="I602" s="239"/>
      <c r="J602" s="146"/>
      <c r="K602" s="146"/>
      <c r="L602" s="146"/>
      <c r="M602" s="146"/>
      <c r="N602" s="146"/>
      <c r="O602" s="146"/>
      <c r="P602" s="146"/>
      <c r="Q602" s="146"/>
      <c r="R602" s="147"/>
      <c r="T602" s="148"/>
      <c r="U602" s="146"/>
      <c r="V602" s="146"/>
      <c r="W602" s="146"/>
      <c r="X602" s="146"/>
      <c r="Y602" s="146"/>
      <c r="Z602" s="146"/>
      <c r="AA602" s="149"/>
      <c r="AT602" s="150" t="s">
        <v>166</v>
      </c>
      <c r="AU602" s="150" t="s">
        <v>95</v>
      </c>
      <c r="AV602" s="150" t="s">
        <v>22</v>
      </c>
      <c r="AW602" s="150" t="s">
        <v>102</v>
      </c>
      <c r="AX602" s="150" t="s">
        <v>80</v>
      </c>
      <c r="AY602" s="150" t="s">
        <v>150</v>
      </c>
    </row>
    <row r="603" spans="2:51" s="6" customFormat="1" ht="18.75" customHeight="1">
      <c r="B603" s="151"/>
      <c r="C603" s="152"/>
      <c r="D603" s="152"/>
      <c r="E603" s="152"/>
      <c r="F603" s="240" t="s">
        <v>635</v>
      </c>
      <c r="G603" s="241"/>
      <c r="H603" s="241"/>
      <c r="I603" s="241"/>
      <c r="J603" s="152"/>
      <c r="K603" s="153">
        <v>14.304</v>
      </c>
      <c r="L603" s="152"/>
      <c r="M603" s="152"/>
      <c r="N603" s="152"/>
      <c r="O603" s="152"/>
      <c r="P603" s="152"/>
      <c r="Q603" s="152"/>
      <c r="R603" s="154"/>
      <c r="T603" s="155"/>
      <c r="U603" s="152"/>
      <c r="V603" s="152"/>
      <c r="W603" s="152"/>
      <c r="X603" s="152"/>
      <c r="Y603" s="152"/>
      <c r="Z603" s="152"/>
      <c r="AA603" s="156"/>
      <c r="AT603" s="157" t="s">
        <v>166</v>
      </c>
      <c r="AU603" s="157" t="s">
        <v>95</v>
      </c>
      <c r="AV603" s="157" t="s">
        <v>95</v>
      </c>
      <c r="AW603" s="157" t="s">
        <v>102</v>
      </c>
      <c r="AX603" s="157" t="s">
        <v>80</v>
      </c>
      <c r="AY603" s="157" t="s">
        <v>150</v>
      </c>
    </row>
    <row r="604" spans="2:51" s="6" customFormat="1" ht="18.75" customHeight="1">
      <c r="B604" s="151"/>
      <c r="C604" s="152"/>
      <c r="D604" s="152"/>
      <c r="E604" s="152"/>
      <c r="F604" s="240" t="s">
        <v>636</v>
      </c>
      <c r="G604" s="241"/>
      <c r="H604" s="241"/>
      <c r="I604" s="241"/>
      <c r="J604" s="152"/>
      <c r="K604" s="153">
        <v>10.668</v>
      </c>
      <c r="L604" s="152"/>
      <c r="M604" s="152"/>
      <c r="N604" s="152"/>
      <c r="O604" s="152"/>
      <c r="P604" s="152"/>
      <c r="Q604" s="152"/>
      <c r="R604" s="154"/>
      <c r="T604" s="155"/>
      <c r="U604" s="152"/>
      <c r="V604" s="152"/>
      <c r="W604" s="152"/>
      <c r="X604" s="152"/>
      <c r="Y604" s="152"/>
      <c r="Z604" s="152"/>
      <c r="AA604" s="156"/>
      <c r="AT604" s="157" t="s">
        <v>166</v>
      </c>
      <c r="AU604" s="157" t="s">
        <v>95</v>
      </c>
      <c r="AV604" s="157" t="s">
        <v>95</v>
      </c>
      <c r="AW604" s="157" t="s">
        <v>102</v>
      </c>
      <c r="AX604" s="157" t="s">
        <v>80</v>
      </c>
      <c r="AY604" s="157" t="s">
        <v>150</v>
      </c>
    </row>
    <row r="605" spans="2:51" s="6" customFormat="1" ht="18.75" customHeight="1">
      <c r="B605" s="151"/>
      <c r="C605" s="152"/>
      <c r="D605" s="152"/>
      <c r="E605" s="152"/>
      <c r="F605" s="240" t="s">
        <v>637</v>
      </c>
      <c r="G605" s="241"/>
      <c r="H605" s="241"/>
      <c r="I605" s="241"/>
      <c r="J605" s="152"/>
      <c r="K605" s="153">
        <v>21.545</v>
      </c>
      <c r="L605" s="152"/>
      <c r="M605" s="152"/>
      <c r="N605" s="152"/>
      <c r="O605" s="152"/>
      <c r="P605" s="152"/>
      <c r="Q605" s="152"/>
      <c r="R605" s="154"/>
      <c r="T605" s="155"/>
      <c r="U605" s="152"/>
      <c r="V605" s="152"/>
      <c r="W605" s="152"/>
      <c r="X605" s="152"/>
      <c r="Y605" s="152"/>
      <c r="Z605" s="152"/>
      <c r="AA605" s="156"/>
      <c r="AT605" s="157" t="s">
        <v>166</v>
      </c>
      <c r="AU605" s="157" t="s">
        <v>95</v>
      </c>
      <c r="AV605" s="157" t="s">
        <v>95</v>
      </c>
      <c r="AW605" s="157" t="s">
        <v>102</v>
      </c>
      <c r="AX605" s="157" t="s">
        <v>80</v>
      </c>
      <c r="AY605" s="157" t="s">
        <v>150</v>
      </c>
    </row>
    <row r="606" spans="2:51" s="6" customFormat="1" ht="18.75" customHeight="1">
      <c r="B606" s="151"/>
      <c r="C606" s="152"/>
      <c r="D606" s="152"/>
      <c r="E606" s="152"/>
      <c r="F606" s="240" t="s">
        <v>638</v>
      </c>
      <c r="G606" s="241"/>
      <c r="H606" s="241"/>
      <c r="I606" s="241"/>
      <c r="J606" s="152"/>
      <c r="K606" s="153">
        <v>2.43</v>
      </c>
      <c r="L606" s="152"/>
      <c r="M606" s="152"/>
      <c r="N606" s="152"/>
      <c r="O606" s="152"/>
      <c r="P606" s="152"/>
      <c r="Q606" s="152"/>
      <c r="R606" s="154"/>
      <c r="T606" s="155"/>
      <c r="U606" s="152"/>
      <c r="V606" s="152"/>
      <c r="W606" s="152"/>
      <c r="X606" s="152"/>
      <c r="Y606" s="152"/>
      <c r="Z606" s="152"/>
      <c r="AA606" s="156"/>
      <c r="AT606" s="157" t="s">
        <v>166</v>
      </c>
      <c r="AU606" s="157" t="s">
        <v>95</v>
      </c>
      <c r="AV606" s="157" t="s">
        <v>95</v>
      </c>
      <c r="AW606" s="157" t="s">
        <v>102</v>
      </c>
      <c r="AX606" s="157" t="s">
        <v>80</v>
      </c>
      <c r="AY606" s="157" t="s">
        <v>150</v>
      </c>
    </row>
    <row r="607" spans="2:51" s="6" customFormat="1" ht="18.75" customHeight="1">
      <c r="B607" s="145"/>
      <c r="C607" s="146"/>
      <c r="D607" s="146"/>
      <c r="E607" s="146"/>
      <c r="F607" s="238" t="s">
        <v>356</v>
      </c>
      <c r="G607" s="239"/>
      <c r="H607" s="239"/>
      <c r="I607" s="239"/>
      <c r="J607" s="146"/>
      <c r="K607" s="146"/>
      <c r="L607" s="146"/>
      <c r="M607" s="146"/>
      <c r="N607" s="146"/>
      <c r="O607" s="146"/>
      <c r="P607" s="146"/>
      <c r="Q607" s="146"/>
      <c r="R607" s="147"/>
      <c r="T607" s="148"/>
      <c r="U607" s="146"/>
      <c r="V607" s="146"/>
      <c r="W607" s="146"/>
      <c r="X607" s="146"/>
      <c r="Y607" s="146"/>
      <c r="Z607" s="146"/>
      <c r="AA607" s="149"/>
      <c r="AT607" s="150" t="s">
        <v>166</v>
      </c>
      <c r="AU607" s="150" t="s">
        <v>95</v>
      </c>
      <c r="AV607" s="150" t="s">
        <v>22</v>
      </c>
      <c r="AW607" s="150" t="s">
        <v>102</v>
      </c>
      <c r="AX607" s="150" t="s">
        <v>80</v>
      </c>
      <c r="AY607" s="150" t="s">
        <v>150</v>
      </c>
    </row>
    <row r="608" spans="2:51" s="6" customFormat="1" ht="18.75" customHeight="1">
      <c r="B608" s="151"/>
      <c r="C608" s="152"/>
      <c r="D608" s="152"/>
      <c r="E608" s="152"/>
      <c r="F608" s="240" t="s">
        <v>639</v>
      </c>
      <c r="G608" s="241"/>
      <c r="H608" s="241"/>
      <c r="I608" s="241"/>
      <c r="J608" s="152"/>
      <c r="K608" s="153">
        <v>121.4</v>
      </c>
      <c r="L608" s="152"/>
      <c r="M608" s="152"/>
      <c r="N608" s="152"/>
      <c r="O608" s="152"/>
      <c r="P608" s="152"/>
      <c r="Q608" s="152"/>
      <c r="R608" s="154"/>
      <c r="T608" s="155"/>
      <c r="U608" s="152"/>
      <c r="V608" s="152"/>
      <c r="W608" s="152"/>
      <c r="X608" s="152"/>
      <c r="Y608" s="152"/>
      <c r="Z608" s="152"/>
      <c r="AA608" s="156"/>
      <c r="AT608" s="157" t="s">
        <v>166</v>
      </c>
      <c r="AU608" s="157" t="s">
        <v>95</v>
      </c>
      <c r="AV608" s="157" t="s">
        <v>95</v>
      </c>
      <c r="AW608" s="157" t="s">
        <v>102</v>
      </c>
      <c r="AX608" s="157" t="s">
        <v>80</v>
      </c>
      <c r="AY608" s="157" t="s">
        <v>150</v>
      </c>
    </row>
    <row r="609" spans="2:51" s="6" customFormat="1" ht="18.75" customHeight="1">
      <c r="B609" s="165"/>
      <c r="C609" s="166"/>
      <c r="D609" s="166"/>
      <c r="E609" s="166"/>
      <c r="F609" s="242" t="s">
        <v>181</v>
      </c>
      <c r="G609" s="243"/>
      <c r="H609" s="243"/>
      <c r="I609" s="243"/>
      <c r="J609" s="166"/>
      <c r="K609" s="167">
        <v>170.347</v>
      </c>
      <c r="L609" s="166"/>
      <c r="M609" s="166"/>
      <c r="N609" s="166"/>
      <c r="O609" s="166"/>
      <c r="P609" s="166"/>
      <c r="Q609" s="166"/>
      <c r="R609" s="168"/>
      <c r="T609" s="169"/>
      <c r="U609" s="166"/>
      <c r="V609" s="166"/>
      <c r="W609" s="166"/>
      <c r="X609" s="166"/>
      <c r="Y609" s="166"/>
      <c r="Z609" s="166"/>
      <c r="AA609" s="170"/>
      <c r="AT609" s="171" t="s">
        <v>166</v>
      </c>
      <c r="AU609" s="171" t="s">
        <v>95</v>
      </c>
      <c r="AV609" s="171" t="s">
        <v>155</v>
      </c>
      <c r="AW609" s="171" t="s">
        <v>102</v>
      </c>
      <c r="AX609" s="171" t="s">
        <v>22</v>
      </c>
      <c r="AY609" s="171" t="s">
        <v>150</v>
      </c>
    </row>
    <row r="610" spans="2:65" s="6" customFormat="1" ht="27" customHeight="1">
      <c r="B610" s="23"/>
      <c r="C610" s="172" t="s">
        <v>640</v>
      </c>
      <c r="D610" s="172" t="s">
        <v>417</v>
      </c>
      <c r="E610" s="173" t="s">
        <v>641</v>
      </c>
      <c r="F610" s="234" t="s">
        <v>642</v>
      </c>
      <c r="G610" s="235"/>
      <c r="H610" s="235"/>
      <c r="I610" s="235"/>
      <c r="J610" s="174" t="s">
        <v>163</v>
      </c>
      <c r="K610" s="175">
        <v>97.95</v>
      </c>
      <c r="L610" s="236">
        <v>0</v>
      </c>
      <c r="M610" s="235"/>
      <c r="N610" s="237">
        <f>ROUND($L$610*$K$610,2)</f>
        <v>0</v>
      </c>
      <c r="O610" s="230"/>
      <c r="P610" s="230"/>
      <c r="Q610" s="230"/>
      <c r="R610" s="25"/>
      <c r="T610" s="142"/>
      <c r="U610" s="31" t="s">
        <v>45</v>
      </c>
      <c r="V610" s="24"/>
      <c r="W610" s="143">
        <f>$V$610*$K$610</f>
        <v>0</v>
      </c>
      <c r="X610" s="143">
        <v>0.00388</v>
      </c>
      <c r="Y610" s="143">
        <f>$X$610*$K$610</f>
        <v>0.38004600000000005</v>
      </c>
      <c r="Z610" s="143">
        <v>0</v>
      </c>
      <c r="AA610" s="144">
        <f>$Z$610*$K$610</f>
        <v>0</v>
      </c>
      <c r="AR610" s="6" t="s">
        <v>455</v>
      </c>
      <c r="AT610" s="6" t="s">
        <v>417</v>
      </c>
      <c r="AU610" s="6" t="s">
        <v>95</v>
      </c>
      <c r="AY610" s="6" t="s">
        <v>150</v>
      </c>
      <c r="BE610" s="87">
        <f>IF($U$610="základní",$N$610,0)</f>
        <v>0</v>
      </c>
      <c r="BF610" s="87">
        <f>IF($U$610="snížená",$N$610,0)</f>
        <v>0</v>
      </c>
      <c r="BG610" s="87">
        <f>IF($U$610="zákl. přenesená",$N$610,0)</f>
        <v>0</v>
      </c>
      <c r="BH610" s="87">
        <f>IF($U$610="sníž. přenesená",$N$610,0)</f>
        <v>0</v>
      </c>
      <c r="BI610" s="87">
        <f>IF($U$610="nulová",$N$610,0)</f>
        <v>0</v>
      </c>
      <c r="BJ610" s="6" t="s">
        <v>22</v>
      </c>
      <c r="BK610" s="87">
        <f>ROUND($L$610*$K$610,2)</f>
        <v>0</v>
      </c>
      <c r="BL610" s="6" t="s">
        <v>360</v>
      </c>
      <c r="BM610" s="6" t="s">
        <v>643</v>
      </c>
    </row>
    <row r="611" spans="2:65" s="6" customFormat="1" ht="15.75" customHeight="1">
      <c r="B611" s="23"/>
      <c r="C611" s="172" t="s">
        <v>644</v>
      </c>
      <c r="D611" s="172" t="s">
        <v>417</v>
      </c>
      <c r="E611" s="173" t="s">
        <v>645</v>
      </c>
      <c r="F611" s="234" t="s">
        <v>646</v>
      </c>
      <c r="G611" s="235"/>
      <c r="H611" s="235"/>
      <c r="I611" s="235"/>
      <c r="J611" s="174" t="s">
        <v>163</v>
      </c>
      <c r="K611" s="175">
        <v>97.95</v>
      </c>
      <c r="L611" s="236">
        <v>0</v>
      </c>
      <c r="M611" s="235"/>
      <c r="N611" s="237">
        <f>ROUND($L$611*$K$611,2)</f>
        <v>0</v>
      </c>
      <c r="O611" s="230"/>
      <c r="P611" s="230"/>
      <c r="Q611" s="230"/>
      <c r="R611" s="25"/>
      <c r="T611" s="142"/>
      <c r="U611" s="31" t="s">
        <v>45</v>
      </c>
      <c r="V611" s="24"/>
      <c r="W611" s="143">
        <f>$V$611*$K$611</f>
        <v>0</v>
      </c>
      <c r="X611" s="143">
        <v>0.0045</v>
      </c>
      <c r="Y611" s="143">
        <f>$X$611*$K$611</f>
        <v>0.440775</v>
      </c>
      <c r="Z611" s="143">
        <v>0</v>
      </c>
      <c r="AA611" s="144">
        <f>$Z$611*$K$611</f>
        <v>0</v>
      </c>
      <c r="AR611" s="6" t="s">
        <v>455</v>
      </c>
      <c r="AT611" s="6" t="s">
        <v>417</v>
      </c>
      <c r="AU611" s="6" t="s">
        <v>95</v>
      </c>
      <c r="AY611" s="6" t="s">
        <v>150</v>
      </c>
      <c r="BE611" s="87">
        <f>IF($U$611="základní",$N$611,0)</f>
        <v>0</v>
      </c>
      <c r="BF611" s="87">
        <f>IF($U$611="snížená",$N$611,0)</f>
        <v>0</v>
      </c>
      <c r="BG611" s="87">
        <f>IF($U$611="zákl. přenesená",$N$611,0)</f>
        <v>0</v>
      </c>
      <c r="BH611" s="87">
        <f>IF($U$611="sníž. přenesená",$N$611,0)</f>
        <v>0</v>
      </c>
      <c r="BI611" s="87">
        <f>IF($U$611="nulová",$N$611,0)</f>
        <v>0</v>
      </c>
      <c r="BJ611" s="6" t="s">
        <v>22</v>
      </c>
      <c r="BK611" s="87">
        <f>ROUND($L$611*$K$611,2)</f>
        <v>0</v>
      </c>
      <c r="BL611" s="6" t="s">
        <v>360</v>
      </c>
      <c r="BM611" s="6" t="s">
        <v>647</v>
      </c>
    </row>
    <row r="612" spans="2:65" s="6" customFormat="1" ht="27" customHeight="1">
      <c r="B612" s="23"/>
      <c r="C612" s="138" t="s">
        <v>648</v>
      </c>
      <c r="D612" s="138" t="s">
        <v>151</v>
      </c>
      <c r="E612" s="139" t="s">
        <v>649</v>
      </c>
      <c r="F612" s="229" t="s">
        <v>650</v>
      </c>
      <c r="G612" s="230"/>
      <c r="H612" s="230"/>
      <c r="I612" s="230"/>
      <c r="J612" s="140" t="s">
        <v>201</v>
      </c>
      <c r="K612" s="141">
        <v>80.6</v>
      </c>
      <c r="L612" s="231">
        <v>0</v>
      </c>
      <c r="M612" s="230"/>
      <c r="N612" s="232">
        <f>ROUND($L$612*$K$612,2)</f>
        <v>0</v>
      </c>
      <c r="O612" s="230"/>
      <c r="P612" s="230"/>
      <c r="Q612" s="230"/>
      <c r="R612" s="25"/>
      <c r="T612" s="142"/>
      <c r="U612" s="31" t="s">
        <v>45</v>
      </c>
      <c r="V612" s="24"/>
      <c r="W612" s="143">
        <f>$V$612*$K$612</f>
        <v>0</v>
      </c>
      <c r="X612" s="143">
        <v>3E-05</v>
      </c>
      <c r="Y612" s="143">
        <f>$X$612*$K$612</f>
        <v>0.002418</v>
      </c>
      <c r="Z612" s="143">
        <v>0</v>
      </c>
      <c r="AA612" s="144">
        <f>$Z$612*$K$612</f>
        <v>0</v>
      </c>
      <c r="AR612" s="6" t="s">
        <v>360</v>
      </c>
      <c r="AT612" s="6" t="s">
        <v>151</v>
      </c>
      <c r="AU612" s="6" t="s">
        <v>95</v>
      </c>
      <c r="AY612" s="6" t="s">
        <v>150</v>
      </c>
      <c r="BE612" s="87">
        <f>IF($U$612="základní",$N$612,0)</f>
        <v>0</v>
      </c>
      <c r="BF612" s="87">
        <f>IF($U$612="snížená",$N$612,0)</f>
        <v>0</v>
      </c>
      <c r="BG612" s="87">
        <f>IF($U$612="zákl. přenesená",$N$612,0)</f>
        <v>0</v>
      </c>
      <c r="BH612" s="87">
        <f>IF($U$612="sníž. přenesená",$N$612,0)</f>
        <v>0</v>
      </c>
      <c r="BI612" s="87">
        <f>IF($U$612="nulová",$N$612,0)</f>
        <v>0</v>
      </c>
      <c r="BJ612" s="6" t="s">
        <v>22</v>
      </c>
      <c r="BK612" s="87">
        <f>ROUND($L$612*$K$612,2)</f>
        <v>0</v>
      </c>
      <c r="BL612" s="6" t="s">
        <v>360</v>
      </c>
      <c r="BM612" s="6" t="s">
        <v>651</v>
      </c>
    </row>
    <row r="613" spans="2:51" s="6" customFormat="1" ht="18.75" customHeight="1">
      <c r="B613" s="151"/>
      <c r="C613" s="152"/>
      <c r="D613" s="152"/>
      <c r="E613" s="152"/>
      <c r="F613" s="240" t="s">
        <v>652</v>
      </c>
      <c r="G613" s="241"/>
      <c r="H613" s="241"/>
      <c r="I613" s="241"/>
      <c r="J613" s="152"/>
      <c r="K613" s="153">
        <v>21.4</v>
      </c>
      <c r="L613" s="152"/>
      <c r="M613" s="152"/>
      <c r="N613" s="152"/>
      <c r="O613" s="152"/>
      <c r="P613" s="152"/>
      <c r="Q613" s="152"/>
      <c r="R613" s="154"/>
      <c r="T613" s="155"/>
      <c r="U613" s="152"/>
      <c r="V613" s="152"/>
      <c r="W613" s="152"/>
      <c r="X613" s="152"/>
      <c r="Y613" s="152"/>
      <c r="Z613" s="152"/>
      <c r="AA613" s="156"/>
      <c r="AT613" s="157" t="s">
        <v>166</v>
      </c>
      <c r="AU613" s="157" t="s">
        <v>95</v>
      </c>
      <c r="AV613" s="157" t="s">
        <v>95</v>
      </c>
      <c r="AW613" s="157" t="s">
        <v>102</v>
      </c>
      <c r="AX613" s="157" t="s">
        <v>80</v>
      </c>
      <c r="AY613" s="157" t="s">
        <v>150</v>
      </c>
    </row>
    <row r="614" spans="2:51" s="6" customFormat="1" ht="18.75" customHeight="1">
      <c r="B614" s="151"/>
      <c r="C614" s="152"/>
      <c r="D614" s="152"/>
      <c r="E614" s="152"/>
      <c r="F614" s="240" t="s">
        <v>653</v>
      </c>
      <c r="G614" s="241"/>
      <c r="H614" s="241"/>
      <c r="I614" s="241"/>
      <c r="J614" s="152"/>
      <c r="K614" s="153">
        <v>39.4</v>
      </c>
      <c r="L614" s="152"/>
      <c r="M614" s="152"/>
      <c r="N614" s="152"/>
      <c r="O614" s="152"/>
      <c r="P614" s="152"/>
      <c r="Q614" s="152"/>
      <c r="R614" s="154"/>
      <c r="T614" s="155"/>
      <c r="U614" s="152"/>
      <c r="V614" s="152"/>
      <c r="W614" s="152"/>
      <c r="X614" s="152"/>
      <c r="Y614" s="152"/>
      <c r="Z614" s="152"/>
      <c r="AA614" s="156"/>
      <c r="AT614" s="157" t="s">
        <v>166</v>
      </c>
      <c r="AU614" s="157" t="s">
        <v>95</v>
      </c>
      <c r="AV614" s="157" t="s">
        <v>95</v>
      </c>
      <c r="AW614" s="157" t="s">
        <v>102</v>
      </c>
      <c r="AX614" s="157" t="s">
        <v>80</v>
      </c>
      <c r="AY614" s="157" t="s">
        <v>150</v>
      </c>
    </row>
    <row r="615" spans="2:51" s="6" customFormat="1" ht="18.75" customHeight="1">
      <c r="B615" s="151"/>
      <c r="C615" s="152"/>
      <c r="D615" s="152"/>
      <c r="E615" s="152"/>
      <c r="F615" s="240" t="s">
        <v>654</v>
      </c>
      <c r="G615" s="241"/>
      <c r="H615" s="241"/>
      <c r="I615" s="241"/>
      <c r="J615" s="152"/>
      <c r="K615" s="153">
        <v>19.8</v>
      </c>
      <c r="L615" s="152"/>
      <c r="M615" s="152"/>
      <c r="N615" s="152"/>
      <c r="O615" s="152"/>
      <c r="P615" s="152"/>
      <c r="Q615" s="152"/>
      <c r="R615" s="154"/>
      <c r="T615" s="155"/>
      <c r="U615" s="152"/>
      <c r="V615" s="152"/>
      <c r="W615" s="152"/>
      <c r="X615" s="152"/>
      <c r="Y615" s="152"/>
      <c r="Z615" s="152"/>
      <c r="AA615" s="156"/>
      <c r="AT615" s="157" t="s">
        <v>166</v>
      </c>
      <c r="AU615" s="157" t="s">
        <v>95</v>
      </c>
      <c r="AV615" s="157" t="s">
        <v>95</v>
      </c>
      <c r="AW615" s="157" t="s">
        <v>102</v>
      </c>
      <c r="AX615" s="157" t="s">
        <v>80</v>
      </c>
      <c r="AY615" s="157" t="s">
        <v>150</v>
      </c>
    </row>
    <row r="616" spans="2:51" s="6" customFormat="1" ht="18.75" customHeight="1">
      <c r="B616" s="165"/>
      <c r="C616" s="166"/>
      <c r="D616" s="166"/>
      <c r="E616" s="166"/>
      <c r="F616" s="242" t="s">
        <v>181</v>
      </c>
      <c r="G616" s="243"/>
      <c r="H616" s="243"/>
      <c r="I616" s="243"/>
      <c r="J616" s="166"/>
      <c r="K616" s="167">
        <v>80.6</v>
      </c>
      <c r="L616" s="166"/>
      <c r="M616" s="166"/>
      <c r="N616" s="166"/>
      <c r="O616" s="166"/>
      <c r="P616" s="166"/>
      <c r="Q616" s="166"/>
      <c r="R616" s="168"/>
      <c r="T616" s="169"/>
      <c r="U616" s="166"/>
      <c r="V616" s="166"/>
      <c r="W616" s="166"/>
      <c r="X616" s="166"/>
      <c r="Y616" s="166"/>
      <c r="Z616" s="166"/>
      <c r="AA616" s="170"/>
      <c r="AT616" s="171" t="s">
        <v>166</v>
      </c>
      <c r="AU616" s="171" t="s">
        <v>95</v>
      </c>
      <c r="AV616" s="171" t="s">
        <v>155</v>
      </c>
      <c r="AW616" s="171" t="s">
        <v>102</v>
      </c>
      <c r="AX616" s="171" t="s">
        <v>22</v>
      </c>
      <c r="AY616" s="171" t="s">
        <v>150</v>
      </c>
    </row>
    <row r="617" spans="2:65" s="6" customFormat="1" ht="27" customHeight="1">
      <c r="B617" s="23"/>
      <c r="C617" s="138" t="s">
        <v>655</v>
      </c>
      <c r="D617" s="138" t="s">
        <v>151</v>
      </c>
      <c r="E617" s="139" t="s">
        <v>656</v>
      </c>
      <c r="F617" s="229" t="s">
        <v>657</v>
      </c>
      <c r="G617" s="230"/>
      <c r="H617" s="230"/>
      <c r="I617" s="230"/>
      <c r="J617" s="140" t="s">
        <v>163</v>
      </c>
      <c r="K617" s="141">
        <v>63.066</v>
      </c>
      <c r="L617" s="231">
        <v>0</v>
      </c>
      <c r="M617" s="230"/>
      <c r="N617" s="232">
        <f>ROUND($L$617*$K$617,2)</f>
        <v>0</v>
      </c>
      <c r="O617" s="230"/>
      <c r="P617" s="230"/>
      <c r="Q617" s="230"/>
      <c r="R617" s="25"/>
      <c r="T617" s="142"/>
      <c r="U617" s="31" t="s">
        <v>45</v>
      </c>
      <c r="V617" s="24"/>
      <c r="W617" s="143">
        <f>$V$617*$K$617</f>
        <v>0</v>
      </c>
      <c r="X617" s="143">
        <v>0.003</v>
      </c>
      <c r="Y617" s="143">
        <f>$X$617*$K$617</f>
        <v>0.189198</v>
      </c>
      <c r="Z617" s="143">
        <v>0</v>
      </c>
      <c r="AA617" s="144">
        <f>$Z$617*$K$617</f>
        <v>0</v>
      </c>
      <c r="AR617" s="6" t="s">
        <v>360</v>
      </c>
      <c r="AT617" s="6" t="s">
        <v>151</v>
      </c>
      <c r="AU617" s="6" t="s">
        <v>95</v>
      </c>
      <c r="AY617" s="6" t="s">
        <v>150</v>
      </c>
      <c r="BE617" s="87">
        <f>IF($U$617="základní",$N$617,0)</f>
        <v>0</v>
      </c>
      <c r="BF617" s="87">
        <f>IF($U$617="snížená",$N$617,0)</f>
        <v>0</v>
      </c>
      <c r="BG617" s="87">
        <f>IF($U$617="zákl. přenesená",$N$617,0)</f>
        <v>0</v>
      </c>
      <c r="BH617" s="87">
        <f>IF($U$617="sníž. přenesená",$N$617,0)</f>
        <v>0</v>
      </c>
      <c r="BI617" s="87">
        <f>IF($U$617="nulová",$N$617,0)</f>
        <v>0</v>
      </c>
      <c r="BJ617" s="6" t="s">
        <v>22</v>
      </c>
      <c r="BK617" s="87">
        <f>ROUND($L$617*$K$617,2)</f>
        <v>0</v>
      </c>
      <c r="BL617" s="6" t="s">
        <v>360</v>
      </c>
      <c r="BM617" s="6" t="s">
        <v>658</v>
      </c>
    </row>
    <row r="618" spans="2:51" s="6" customFormat="1" ht="18.75" customHeight="1">
      <c r="B618" s="145"/>
      <c r="C618" s="146"/>
      <c r="D618" s="146"/>
      <c r="E618" s="146"/>
      <c r="F618" s="238" t="s">
        <v>165</v>
      </c>
      <c r="G618" s="239"/>
      <c r="H618" s="239"/>
      <c r="I618" s="239"/>
      <c r="J618" s="146"/>
      <c r="K618" s="146"/>
      <c r="L618" s="146"/>
      <c r="M618" s="146"/>
      <c r="N618" s="146"/>
      <c r="O618" s="146"/>
      <c r="P618" s="146"/>
      <c r="Q618" s="146"/>
      <c r="R618" s="147"/>
      <c r="T618" s="148"/>
      <c r="U618" s="146"/>
      <c r="V618" s="146"/>
      <c r="W618" s="146"/>
      <c r="X618" s="146"/>
      <c r="Y618" s="146"/>
      <c r="Z618" s="146"/>
      <c r="AA618" s="149"/>
      <c r="AT618" s="150" t="s">
        <v>166</v>
      </c>
      <c r="AU618" s="150" t="s">
        <v>95</v>
      </c>
      <c r="AV618" s="150" t="s">
        <v>22</v>
      </c>
      <c r="AW618" s="150" t="s">
        <v>102</v>
      </c>
      <c r="AX618" s="150" t="s">
        <v>80</v>
      </c>
      <c r="AY618" s="150" t="s">
        <v>150</v>
      </c>
    </row>
    <row r="619" spans="2:51" s="6" customFormat="1" ht="18.75" customHeight="1">
      <c r="B619" s="151"/>
      <c r="C619" s="152"/>
      <c r="D619" s="152"/>
      <c r="E619" s="152"/>
      <c r="F619" s="240" t="s">
        <v>659</v>
      </c>
      <c r="G619" s="241"/>
      <c r="H619" s="241"/>
      <c r="I619" s="241"/>
      <c r="J619" s="152"/>
      <c r="K619" s="153">
        <v>4.732</v>
      </c>
      <c r="L619" s="152"/>
      <c r="M619" s="152"/>
      <c r="N619" s="152"/>
      <c r="O619" s="152"/>
      <c r="P619" s="152"/>
      <c r="Q619" s="152"/>
      <c r="R619" s="154"/>
      <c r="T619" s="155"/>
      <c r="U619" s="152"/>
      <c r="V619" s="152"/>
      <c r="W619" s="152"/>
      <c r="X619" s="152"/>
      <c r="Y619" s="152"/>
      <c r="Z619" s="152"/>
      <c r="AA619" s="156"/>
      <c r="AT619" s="157" t="s">
        <v>166</v>
      </c>
      <c r="AU619" s="157" t="s">
        <v>95</v>
      </c>
      <c r="AV619" s="157" t="s">
        <v>95</v>
      </c>
      <c r="AW619" s="157" t="s">
        <v>102</v>
      </c>
      <c r="AX619" s="157" t="s">
        <v>80</v>
      </c>
      <c r="AY619" s="157" t="s">
        <v>150</v>
      </c>
    </row>
    <row r="620" spans="2:51" s="6" customFormat="1" ht="18.75" customHeight="1">
      <c r="B620" s="151"/>
      <c r="C620" s="152"/>
      <c r="D620" s="152"/>
      <c r="E620" s="152"/>
      <c r="F620" s="240" t="s">
        <v>660</v>
      </c>
      <c r="G620" s="241"/>
      <c r="H620" s="241"/>
      <c r="I620" s="241"/>
      <c r="J620" s="152"/>
      <c r="K620" s="153">
        <v>9.46</v>
      </c>
      <c r="L620" s="152"/>
      <c r="M620" s="152"/>
      <c r="N620" s="152"/>
      <c r="O620" s="152"/>
      <c r="P620" s="152"/>
      <c r="Q620" s="152"/>
      <c r="R620" s="154"/>
      <c r="T620" s="155"/>
      <c r="U620" s="152"/>
      <c r="V620" s="152"/>
      <c r="W620" s="152"/>
      <c r="X620" s="152"/>
      <c r="Y620" s="152"/>
      <c r="Z620" s="152"/>
      <c r="AA620" s="156"/>
      <c r="AT620" s="157" t="s">
        <v>166</v>
      </c>
      <c r="AU620" s="157" t="s">
        <v>95</v>
      </c>
      <c r="AV620" s="157" t="s">
        <v>95</v>
      </c>
      <c r="AW620" s="157" t="s">
        <v>102</v>
      </c>
      <c r="AX620" s="157" t="s">
        <v>80</v>
      </c>
      <c r="AY620" s="157" t="s">
        <v>150</v>
      </c>
    </row>
    <row r="621" spans="2:51" s="6" customFormat="1" ht="18.75" customHeight="1">
      <c r="B621" s="151"/>
      <c r="C621" s="152"/>
      <c r="D621" s="152"/>
      <c r="E621" s="152"/>
      <c r="F621" s="240" t="s">
        <v>661</v>
      </c>
      <c r="G621" s="241"/>
      <c r="H621" s="241"/>
      <c r="I621" s="241"/>
      <c r="J621" s="152"/>
      <c r="K621" s="153">
        <v>2.185</v>
      </c>
      <c r="L621" s="152"/>
      <c r="M621" s="152"/>
      <c r="N621" s="152"/>
      <c r="O621" s="152"/>
      <c r="P621" s="152"/>
      <c r="Q621" s="152"/>
      <c r="R621" s="154"/>
      <c r="T621" s="155"/>
      <c r="U621" s="152"/>
      <c r="V621" s="152"/>
      <c r="W621" s="152"/>
      <c r="X621" s="152"/>
      <c r="Y621" s="152"/>
      <c r="Z621" s="152"/>
      <c r="AA621" s="156"/>
      <c r="AT621" s="157" t="s">
        <v>166</v>
      </c>
      <c r="AU621" s="157" t="s">
        <v>95</v>
      </c>
      <c r="AV621" s="157" t="s">
        <v>95</v>
      </c>
      <c r="AW621" s="157" t="s">
        <v>102</v>
      </c>
      <c r="AX621" s="157" t="s">
        <v>80</v>
      </c>
      <c r="AY621" s="157" t="s">
        <v>150</v>
      </c>
    </row>
    <row r="622" spans="2:51" s="6" customFormat="1" ht="18.75" customHeight="1">
      <c r="B622" s="151"/>
      <c r="C622" s="152"/>
      <c r="D622" s="152"/>
      <c r="E622" s="152"/>
      <c r="F622" s="240" t="s">
        <v>662</v>
      </c>
      <c r="G622" s="241"/>
      <c r="H622" s="241"/>
      <c r="I622" s="241"/>
      <c r="J622" s="152"/>
      <c r="K622" s="153">
        <v>3.301</v>
      </c>
      <c r="L622" s="152"/>
      <c r="M622" s="152"/>
      <c r="N622" s="152"/>
      <c r="O622" s="152"/>
      <c r="P622" s="152"/>
      <c r="Q622" s="152"/>
      <c r="R622" s="154"/>
      <c r="T622" s="155"/>
      <c r="U622" s="152"/>
      <c r="V622" s="152"/>
      <c r="W622" s="152"/>
      <c r="X622" s="152"/>
      <c r="Y622" s="152"/>
      <c r="Z622" s="152"/>
      <c r="AA622" s="156"/>
      <c r="AT622" s="157" t="s">
        <v>166</v>
      </c>
      <c r="AU622" s="157" t="s">
        <v>95</v>
      </c>
      <c r="AV622" s="157" t="s">
        <v>95</v>
      </c>
      <c r="AW622" s="157" t="s">
        <v>102</v>
      </c>
      <c r="AX622" s="157" t="s">
        <v>80</v>
      </c>
      <c r="AY622" s="157" t="s">
        <v>150</v>
      </c>
    </row>
    <row r="623" spans="2:51" s="6" customFormat="1" ht="18.75" customHeight="1">
      <c r="B623" s="145"/>
      <c r="C623" s="146"/>
      <c r="D623" s="146"/>
      <c r="E623" s="146"/>
      <c r="F623" s="238" t="s">
        <v>218</v>
      </c>
      <c r="G623" s="239"/>
      <c r="H623" s="239"/>
      <c r="I623" s="239"/>
      <c r="J623" s="146"/>
      <c r="K623" s="146"/>
      <c r="L623" s="146"/>
      <c r="M623" s="146"/>
      <c r="N623" s="146"/>
      <c r="O623" s="146"/>
      <c r="P623" s="146"/>
      <c r="Q623" s="146"/>
      <c r="R623" s="147"/>
      <c r="T623" s="148"/>
      <c r="U623" s="146"/>
      <c r="V623" s="146"/>
      <c r="W623" s="146"/>
      <c r="X623" s="146"/>
      <c r="Y623" s="146"/>
      <c r="Z623" s="146"/>
      <c r="AA623" s="149"/>
      <c r="AT623" s="150" t="s">
        <v>166</v>
      </c>
      <c r="AU623" s="150" t="s">
        <v>95</v>
      </c>
      <c r="AV623" s="150" t="s">
        <v>22</v>
      </c>
      <c r="AW623" s="150" t="s">
        <v>102</v>
      </c>
      <c r="AX623" s="150" t="s">
        <v>80</v>
      </c>
      <c r="AY623" s="150" t="s">
        <v>150</v>
      </c>
    </row>
    <row r="624" spans="2:51" s="6" customFormat="1" ht="18.75" customHeight="1">
      <c r="B624" s="151"/>
      <c r="C624" s="152"/>
      <c r="D624" s="152"/>
      <c r="E624" s="152"/>
      <c r="F624" s="240" t="s">
        <v>663</v>
      </c>
      <c r="G624" s="241"/>
      <c r="H624" s="241"/>
      <c r="I624" s="241"/>
      <c r="J624" s="152"/>
      <c r="K624" s="153">
        <v>7.116</v>
      </c>
      <c r="L624" s="152"/>
      <c r="M624" s="152"/>
      <c r="N624" s="152"/>
      <c r="O624" s="152"/>
      <c r="P624" s="152"/>
      <c r="Q624" s="152"/>
      <c r="R624" s="154"/>
      <c r="T624" s="155"/>
      <c r="U624" s="152"/>
      <c r="V624" s="152"/>
      <c r="W624" s="152"/>
      <c r="X624" s="152"/>
      <c r="Y624" s="152"/>
      <c r="Z624" s="152"/>
      <c r="AA624" s="156"/>
      <c r="AT624" s="157" t="s">
        <v>166</v>
      </c>
      <c r="AU624" s="157" t="s">
        <v>95</v>
      </c>
      <c r="AV624" s="157" t="s">
        <v>95</v>
      </c>
      <c r="AW624" s="157" t="s">
        <v>102</v>
      </c>
      <c r="AX624" s="157" t="s">
        <v>80</v>
      </c>
      <c r="AY624" s="157" t="s">
        <v>150</v>
      </c>
    </row>
    <row r="625" spans="2:51" s="6" customFormat="1" ht="18.75" customHeight="1">
      <c r="B625" s="151"/>
      <c r="C625" s="152"/>
      <c r="D625" s="152"/>
      <c r="E625" s="152"/>
      <c r="F625" s="240" t="s">
        <v>664</v>
      </c>
      <c r="G625" s="241"/>
      <c r="H625" s="241"/>
      <c r="I625" s="241"/>
      <c r="J625" s="152"/>
      <c r="K625" s="153">
        <v>1.78</v>
      </c>
      <c r="L625" s="152"/>
      <c r="M625" s="152"/>
      <c r="N625" s="152"/>
      <c r="O625" s="152"/>
      <c r="P625" s="152"/>
      <c r="Q625" s="152"/>
      <c r="R625" s="154"/>
      <c r="T625" s="155"/>
      <c r="U625" s="152"/>
      <c r="V625" s="152"/>
      <c r="W625" s="152"/>
      <c r="X625" s="152"/>
      <c r="Y625" s="152"/>
      <c r="Z625" s="152"/>
      <c r="AA625" s="156"/>
      <c r="AT625" s="157" t="s">
        <v>166</v>
      </c>
      <c r="AU625" s="157" t="s">
        <v>95</v>
      </c>
      <c r="AV625" s="157" t="s">
        <v>95</v>
      </c>
      <c r="AW625" s="157" t="s">
        <v>102</v>
      </c>
      <c r="AX625" s="157" t="s">
        <v>80</v>
      </c>
      <c r="AY625" s="157" t="s">
        <v>150</v>
      </c>
    </row>
    <row r="626" spans="2:51" s="6" customFormat="1" ht="18.75" customHeight="1">
      <c r="B626" s="151"/>
      <c r="C626" s="152"/>
      <c r="D626" s="152"/>
      <c r="E626" s="152"/>
      <c r="F626" s="240" t="s">
        <v>665</v>
      </c>
      <c r="G626" s="241"/>
      <c r="H626" s="241"/>
      <c r="I626" s="241"/>
      <c r="J626" s="152"/>
      <c r="K626" s="153">
        <v>3.634</v>
      </c>
      <c r="L626" s="152"/>
      <c r="M626" s="152"/>
      <c r="N626" s="152"/>
      <c r="O626" s="152"/>
      <c r="P626" s="152"/>
      <c r="Q626" s="152"/>
      <c r="R626" s="154"/>
      <c r="T626" s="155"/>
      <c r="U626" s="152"/>
      <c r="V626" s="152"/>
      <c r="W626" s="152"/>
      <c r="X626" s="152"/>
      <c r="Y626" s="152"/>
      <c r="Z626" s="152"/>
      <c r="AA626" s="156"/>
      <c r="AT626" s="157" t="s">
        <v>166</v>
      </c>
      <c r="AU626" s="157" t="s">
        <v>95</v>
      </c>
      <c r="AV626" s="157" t="s">
        <v>95</v>
      </c>
      <c r="AW626" s="157" t="s">
        <v>102</v>
      </c>
      <c r="AX626" s="157" t="s">
        <v>80</v>
      </c>
      <c r="AY626" s="157" t="s">
        <v>150</v>
      </c>
    </row>
    <row r="627" spans="2:51" s="6" customFormat="1" ht="18.75" customHeight="1">
      <c r="B627" s="145"/>
      <c r="C627" s="146"/>
      <c r="D627" s="146"/>
      <c r="E627" s="146"/>
      <c r="F627" s="238" t="s">
        <v>174</v>
      </c>
      <c r="G627" s="239"/>
      <c r="H627" s="239"/>
      <c r="I627" s="239"/>
      <c r="J627" s="146"/>
      <c r="K627" s="146"/>
      <c r="L627" s="146"/>
      <c r="M627" s="146"/>
      <c r="N627" s="146"/>
      <c r="O627" s="146"/>
      <c r="P627" s="146"/>
      <c r="Q627" s="146"/>
      <c r="R627" s="147"/>
      <c r="T627" s="148"/>
      <c r="U627" s="146"/>
      <c r="V627" s="146"/>
      <c r="W627" s="146"/>
      <c r="X627" s="146"/>
      <c r="Y627" s="146"/>
      <c r="Z627" s="146"/>
      <c r="AA627" s="149"/>
      <c r="AT627" s="150" t="s">
        <v>166</v>
      </c>
      <c r="AU627" s="150" t="s">
        <v>95</v>
      </c>
      <c r="AV627" s="150" t="s">
        <v>22</v>
      </c>
      <c r="AW627" s="150" t="s">
        <v>102</v>
      </c>
      <c r="AX627" s="150" t="s">
        <v>80</v>
      </c>
      <c r="AY627" s="150" t="s">
        <v>150</v>
      </c>
    </row>
    <row r="628" spans="2:51" s="6" customFormat="1" ht="18.75" customHeight="1">
      <c r="B628" s="151"/>
      <c r="C628" s="152"/>
      <c r="D628" s="152"/>
      <c r="E628" s="152"/>
      <c r="F628" s="240" t="s">
        <v>666</v>
      </c>
      <c r="G628" s="241"/>
      <c r="H628" s="241"/>
      <c r="I628" s="241"/>
      <c r="J628" s="152"/>
      <c r="K628" s="153">
        <v>4.279</v>
      </c>
      <c r="L628" s="152"/>
      <c r="M628" s="152"/>
      <c r="N628" s="152"/>
      <c r="O628" s="152"/>
      <c r="P628" s="152"/>
      <c r="Q628" s="152"/>
      <c r="R628" s="154"/>
      <c r="T628" s="155"/>
      <c r="U628" s="152"/>
      <c r="V628" s="152"/>
      <c r="W628" s="152"/>
      <c r="X628" s="152"/>
      <c r="Y628" s="152"/>
      <c r="Z628" s="152"/>
      <c r="AA628" s="156"/>
      <c r="AT628" s="157" t="s">
        <v>166</v>
      </c>
      <c r="AU628" s="157" t="s">
        <v>95</v>
      </c>
      <c r="AV628" s="157" t="s">
        <v>95</v>
      </c>
      <c r="AW628" s="157" t="s">
        <v>102</v>
      </c>
      <c r="AX628" s="157" t="s">
        <v>80</v>
      </c>
      <c r="AY628" s="157" t="s">
        <v>150</v>
      </c>
    </row>
    <row r="629" spans="2:51" s="6" customFormat="1" ht="18.75" customHeight="1">
      <c r="B629" s="151"/>
      <c r="C629" s="152"/>
      <c r="D629" s="152"/>
      <c r="E629" s="152"/>
      <c r="F629" s="240" t="s">
        <v>667</v>
      </c>
      <c r="G629" s="241"/>
      <c r="H629" s="241"/>
      <c r="I629" s="241"/>
      <c r="J629" s="152"/>
      <c r="K629" s="153">
        <v>9.34</v>
      </c>
      <c r="L629" s="152"/>
      <c r="M629" s="152"/>
      <c r="N629" s="152"/>
      <c r="O629" s="152"/>
      <c r="P629" s="152"/>
      <c r="Q629" s="152"/>
      <c r="R629" s="154"/>
      <c r="T629" s="155"/>
      <c r="U629" s="152"/>
      <c r="V629" s="152"/>
      <c r="W629" s="152"/>
      <c r="X629" s="152"/>
      <c r="Y629" s="152"/>
      <c r="Z629" s="152"/>
      <c r="AA629" s="156"/>
      <c r="AT629" s="157" t="s">
        <v>166</v>
      </c>
      <c r="AU629" s="157" t="s">
        <v>95</v>
      </c>
      <c r="AV629" s="157" t="s">
        <v>95</v>
      </c>
      <c r="AW629" s="157" t="s">
        <v>102</v>
      </c>
      <c r="AX629" s="157" t="s">
        <v>80</v>
      </c>
      <c r="AY629" s="157" t="s">
        <v>150</v>
      </c>
    </row>
    <row r="630" spans="2:51" s="6" customFormat="1" ht="18.75" customHeight="1">
      <c r="B630" s="151"/>
      <c r="C630" s="152"/>
      <c r="D630" s="152"/>
      <c r="E630" s="152"/>
      <c r="F630" s="240" t="s">
        <v>668</v>
      </c>
      <c r="G630" s="241"/>
      <c r="H630" s="241"/>
      <c r="I630" s="241"/>
      <c r="J630" s="152"/>
      <c r="K630" s="153">
        <v>2.439</v>
      </c>
      <c r="L630" s="152"/>
      <c r="M630" s="152"/>
      <c r="N630" s="152"/>
      <c r="O630" s="152"/>
      <c r="P630" s="152"/>
      <c r="Q630" s="152"/>
      <c r="R630" s="154"/>
      <c r="T630" s="155"/>
      <c r="U630" s="152"/>
      <c r="V630" s="152"/>
      <c r="W630" s="152"/>
      <c r="X630" s="152"/>
      <c r="Y630" s="152"/>
      <c r="Z630" s="152"/>
      <c r="AA630" s="156"/>
      <c r="AT630" s="157" t="s">
        <v>166</v>
      </c>
      <c r="AU630" s="157" t="s">
        <v>95</v>
      </c>
      <c r="AV630" s="157" t="s">
        <v>95</v>
      </c>
      <c r="AW630" s="157" t="s">
        <v>102</v>
      </c>
      <c r="AX630" s="157" t="s">
        <v>80</v>
      </c>
      <c r="AY630" s="157" t="s">
        <v>150</v>
      </c>
    </row>
    <row r="631" spans="2:51" s="6" customFormat="1" ht="18.75" customHeight="1">
      <c r="B631" s="151"/>
      <c r="C631" s="152"/>
      <c r="D631" s="152"/>
      <c r="E631" s="152"/>
      <c r="F631" s="240" t="s">
        <v>669</v>
      </c>
      <c r="G631" s="241"/>
      <c r="H631" s="241"/>
      <c r="I631" s="241"/>
      <c r="J631" s="152"/>
      <c r="K631" s="153">
        <v>10.415</v>
      </c>
      <c r="L631" s="152"/>
      <c r="M631" s="152"/>
      <c r="N631" s="152"/>
      <c r="O631" s="152"/>
      <c r="P631" s="152"/>
      <c r="Q631" s="152"/>
      <c r="R631" s="154"/>
      <c r="T631" s="155"/>
      <c r="U631" s="152"/>
      <c r="V631" s="152"/>
      <c r="W631" s="152"/>
      <c r="X631" s="152"/>
      <c r="Y631" s="152"/>
      <c r="Z631" s="152"/>
      <c r="AA631" s="156"/>
      <c r="AT631" s="157" t="s">
        <v>166</v>
      </c>
      <c r="AU631" s="157" t="s">
        <v>95</v>
      </c>
      <c r="AV631" s="157" t="s">
        <v>95</v>
      </c>
      <c r="AW631" s="157" t="s">
        <v>102</v>
      </c>
      <c r="AX631" s="157" t="s">
        <v>80</v>
      </c>
      <c r="AY631" s="157" t="s">
        <v>150</v>
      </c>
    </row>
    <row r="632" spans="2:51" s="6" customFormat="1" ht="18.75" customHeight="1">
      <c r="B632" s="151"/>
      <c r="C632" s="152"/>
      <c r="D632" s="152"/>
      <c r="E632" s="152"/>
      <c r="F632" s="240" t="s">
        <v>670</v>
      </c>
      <c r="G632" s="241"/>
      <c r="H632" s="241"/>
      <c r="I632" s="241"/>
      <c r="J632" s="152"/>
      <c r="K632" s="153">
        <v>1.539</v>
      </c>
      <c r="L632" s="152"/>
      <c r="M632" s="152"/>
      <c r="N632" s="152"/>
      <c r="O632" s="152"/>
      <c r="P632" s="152"/>
      <c r="Q632" s="152"/>
      <c r="R632" s="154"/>
      <c r="T632" s="155"/>
      <c r="U632" s="152"/>
      <c r="V632" s="152"/>
      <c r="W632" s="152"/>
      <c r="X632" s="152"/>
      <c r="Y632" s="152"/>
      <c r="Z632" s="152"/>
      <c r="AA632" s="156"/>
      <c r="AT632" s="157" t="s">
        <v>166</v>
      </c>
      <c r="AU632" s="157" t="s">
        <v>95</v>
      </c>
      <c r="AV632" s="157" t="s">
        <v>95</v>
      </c>
      <c r="AW632" s="157" t="s">
        <v>102</v>
      </c>
      <c r="AX632" s="157" t="s">
        <v>80</v>
      </c>
      <c r="AY632" s="157" t="s">
        <v>150</v>
      </c>
    </row>
    <row r="633" spans="2:51" s="6" customFormat="1" ht="18.75" customHeight="1">
      <c r="B633" s="151"/>
      <c r="C633" s="152"/>
      <c r="D633" s="152"/>
      <c r="E633" s="152"/>
      <c r="F633" s="240" t="s">
        <v>671</v>
      </c>
      <c r="G633" s="241"/>
      <c r="H633" s="241"/>
      <c r="I633" s="241"/>
      <c r="J633" s="152"/>
      <c r="K633" s="153">
        <v>2.846</v>
      </c>
      <c r="L633" s="152"/>
      <c r="M633" s="152"/>
      <c r="N633" s="152"/>
      <c r="O633" s="152"/>
      <c r="P633" s="152"/>
      <c r="Q633" s="152"/>
      <c r="R633" s="154"/>
      <c r="T633" s="155"/>
      <c r="U633" s="152"/>
      <c r="V633" s="152"/>
      <c r="W633" s="152"/>
      <c r="X633" s="152"/>
      <c r="Y633" s="152"/>
      <c r="Z633" s="152"/>
      <c r="AA633" s="156"/>
      <c r="AT633" s="157" t="s">
        <v>166</v>
      </c>
      <c r="AU633" s="157" t="s">
        <v>95</v>
      </c>
      <c r="AV633" s="157" t="s">
        <v>95</v>
      </c>
      <c r="AW633" s="157" t="s">
        <v>102</v>
      </c>
      <c r="AX633" s="157" t="s">
        <v>80</v>
      </c>
      <c r="AY633" s="157" t="s">
        <v>150</v>
      </c>
    </row>
    <row r="634" spans="2:51" s="6" customFormat="1" ht="18.75" customHeight="1">
      <c r="B634" s="165"/>
      <c r="C634" s="166"/>
      <c r="D634" s="166"/>
      <c r="E634" s="166"/>
      <c r="F634" s="242" t="s">
        <v>181</v>
      </c>
      <c r="G634" s="243"/>
      <c r="H634" s="243"/>
      <c r="I634" s="243"/>
      <c r="J634" s="166"/>
      <c r="K634" s="167">
        <v>63.066</v>
      </c>
      <c r="L634" s="166"/>
      <c r="M634" s="166"/>
      <c r="N634" s="166"/>
      <c r="O634" s="166"/>
      <c r="P634" s="166"/>
      <c r="Q634" s="166"/>
      <c r="R634" s="168"/>
      <c r="T634" s="169"/>
      <c r="U634" s="166"/>
      <c r="V634" s="166"/>
      <c r="W634" s="166"/>
      <c r="X634" s="166"/>
      <c r="Y634" s="166"/>
      <c r="Z634" s="166"/>
      <c r="AA634" s="170"/>
      <c r="AT634" s="171" t="s">
        <v>166</v>
      </c>
      <c r="AU634" s="171" t="s">
        <v>95</v>
      </c>
      <c r="AV634" s="171" t="s">
        <v>155</v>
      </c>
      <c r="AW634" s="171" t="s">
        <v>102</v>
      </c>
      <c r="AX634" s="171" t="s">
        <v>22</v>
      </c>
      <c r="AY634" s="171" t="s">
        <v>150</v>
      </c>
    </row>
    <row r="635" spans="2:65" s="6" customFormat="1" ht="27" customHeight="1">
      <c r="B635" s="23"/>
      <c r="C635" s="138" t="s">
        <v>672</v>
      </c>
      <c r="D635" s="138" t="s">
        <v>151</v>
      </c>
      <c r="E635" s="139" t="s">
        <v>673</v>
      </c>
      <c r="F635" s="229" t="s">
        <v>674</v>
      </c>
      <c r="G635" s="230"/>
      <c r="H635" s="230"/>
      <c r="I635" s="230"/>
      <c r="J635" s="140" t="s">
        <v>383</v>
      </c>
      <c r="K635" s="141">
        <v>1.107</v>
      </c>
      <c r="L635" s="231">
        <v>0</v>
      </c>
      <c r="M635" s="230"/>
      <c r="N635" s="232">
        <f>ROUND($L$635*$K$635,2)</f>
        <v>0</v>
      </c>
      <c r="O635" s="230"/>
      <c r="P635" s="230"/>
      <c r="Q635" s="230"/>
      <c r="R635" s="25"/>
      <c r="T635" s="142"/>
      <c r="U635" s="31" t="s">
        <v>45</v>
      </c>
      <c r="V635" s="24"/>
      <c r="W635" s="143">
        <f>$V$635*$K$635</f>
        <v>0</v>
      </c>
      <c r="X635" s="143">
        <v>0</v>
      </c>
      <c r="Y635" s="143">
        <f>$X$635*$K$635</f>
        <v>0</v>
      </c>
      <c r="Z635" s="143">
        <v>0</v>
      </c>
      <c r="AA635" s="144">
        <f>$Z$635*$K$635</f>
        <v>0</v>
      </c>
      <c r="AR635" s="6" t="s">
        <v>360</v>
      </c>
      <c r="AT635" s="6" t="s">
        <v>151</v>
      </c>
      <c r="AU635" s="6" t="s">
        <v>95</v>
      </c>
      <c r="AY635" s="6" t="s">
        <v>150</v>
      </c>
      <c r="BE635" s="87">
        <f>IF($U$635="základní",$N$635,0)</f>
        <v>0</v>
      </c>
      <c r="BF635" s="87">
        <f>IF($U$635="snížená",$N$635,0)</f>
        <v>0</v>
      </c>
      <c r="BG635" s="87">
        <f>IF($U$635="zákl. přenesená",$N$635,0)</f>
        <v>0</v>
      </c>
      <c r="BH635" s="87">
        <f>IF($U$635="sníž. přenesená",$N$635,0)</f>
        <v>0</v>
      </c>
      <c r="BI635" s="87">
        <f>IF($U$635="nulová",$N$635,0)</f>
        <v>0</v>
      </c>
      <c r="BJ635" s="6" t="s">
        <v>22</v>
      </c>
      <c r="BK635" s="87">
        <f>ROUND($L$635*$K$635,2)</f>
        <v>0</v>
      </c>
      <c r="BL635" s="6" t="s">
        <v>360</v>
      </c>
      <c r="BM635" s="6" t="s">
        <v>675</v>
      </c>
    </row>
    <row r="636" spans="2:63" s="127" customFormat="1" ht="30.75" customHeight="1">
      <c r="B636" s="128"/>
      <c r="C636" s="129"/>
      <c r="D636" s="137" t="s">
        <v>112</v>
      </c>
      <c r="E636" s="137"/>
      <c r="F636" s="137"/>
      <c r="G636" s="137"/>
      <c r="H636" s="137"/>
      <c r="I636" s="137"/>
      <c r="J636" s="137"/>
      <c r="K636" s="137"/>
      <c r="L636" s="137"/>
      <c r="M636" s="137"/>
      <c r="N636" s="227">
        <f>$BK$636</f>
        <v>0</v>
      </c>
      <c r="O636" s="228"/>
      <c r="P636" s="228"/>
      <c r="Q636" s="228"/>
      <c r="R636" s="131"/>
      <c r="T636" s="132"/>
      <c r="U636" s="129"/>
      <c r="V636" s="129"/>
      <c r="W636" s="133">
        <f>SUM($W$637:$W$650)</f>
        <v>0</v>
      </c>
      <c r="X636" s="129"/>
      <c r="Y636" s="133">
        <f>SUM($Y$637:$Y$650)</f>
        <v>0.14780898000000003</v>
      </c>
      <c r="Z636" s="129"/>
      <c r="AA636" s="134">
        <f>SUM($AA$637:$AA$650)</f>
        <v>0</v>
      </c>
      <c r="AR636" s="135" t="s">
        <v>95</v>
      </c>
      <c r="AT636" s="135" t="s">
        <v>79</v>
      </c>
      <c r="AU636" s="135" t="s">
        <v>22</v>
      </c>
      <c r="AY636" s="135" t="s">
        <v>150</v>
      </c>
      <c r="BK636" s="136">
        <f>SUM($BK$637:$BK$650)</f>
        <v>0</v>
      </c>
    </row>
    <row r="637" spans="2:65" s="6" customFormat="1" ht="27" customHeight="1">
      <c r="B637" s="23"/>
      <c r="C637" s="138" t="s">
        <v>676</v>
      </c>
      <c r="D637" s="138" t="s">
        <v>151</v>
      </c>
      <c r="E637" s="139" t="s">
        <v>677</v>
      </c>
      <c r="F637" s="229" t="s">
        <v>678</v>
      </c>
      <c r="G637" s="230"/>
      <c r="H637" s="230"/>
      <c r="I637" s="230"/>
      <c r="J637" s="140" t="s">
        <v>163</v>
      </c>
      <c r="K637" s="141">
        <v>105.88</v>
      </c>
      <c r="L637" s="231">
        <v>0</v>
      </c>
      <c r="M637" s="230"/>
      <c r="N637" s="232">
        <f>ROUND($L$637*$K$637,2)</f>
        <v>0</v>
      </c>
      <c r="O637" s="230"/>
      <c r="P637" s="230"/>
      <c r="Q637" s="230"/>
      <c r="R637" s="25"/>
      <c r="T637" s="142"/>
      <c r="U637" s="31" t="s">
        <v>45</v>
      </c>
      <c r="V637" s="24"/>
      <c r="W637" s="143">
        <f>$V$637*$K$637</f>
        <v>0</v>
      </c>
      <c r="X637" s="143">
        <v>0</v>
      </c>
      <c r="Y637" s="143">
        <f>$X$637*$K$637</f>
        <v>0</v>
      </c>
      <c r="Z637" s="143">
        <v>0</v>
      </c>
      <c r="AA637" s="144">
        <f>$Z$637*$K$637</f>
        <v>0</v>
      </c>
      <c r="AR637" s="6" t="s">
        <v>360</v>
      </c>
      <c r="AT637" s="6" t="s">
        <v>151</v>
      </c>
      <c r="AU637" s="6" t="s">
        <v>95</v>
      </c>
      <c r="AY637" s="6" t="s">
        <v>150</v>
      </c>
      <c r="BE637" s="87">
        <f>IF($U$637="základní",$N$637,0)</f>
        <v>0</v>
      </c>
      <c r="BF637" s="87">
        <f>IF($U$637="snížená",$N$637,0)</f>
        <v>0</v>
      </c>
      <c r="BG637" s="87">
        <f>IF($U$637="zákl. přenesená",$N$637,0)</f>
        <v>0</v>
      </c>
      <c r="BH637" s="87">
        <f>IF($U$637="sníž. přenesená",$N$637,0)</f>
        <v>0</v>
      </c>
      <c r="BI637" s="87">
        <f>IF($U$637="nulová",$N$637,0)</f>
        <v>0</v>
      </c>
      <c r="BJ637" s="6" t="s">
        <v>22</v>
      </c>
      <c r="BK637" s="87">
        <f>ROUND($L$637*$K$637,2)</f>
        <v>0</v>
      </c>
      <c r="BL637" s="6" t="s">
        <v>360</v>
      </c>
      <c r="BM637" s="6" t="s">
        <v>679</v>
      </c>
    </row>
    <row r="638" spans="2:51" s="6" customFormat="1" ht="18.75" customHeight="1">
      <c r="B638" s="145"/>
      <c r="C638" s="146"/>
      <c r="D638" s="146"/>
      <c r="E638" s="146"/>
      <c r="F638" s="238" t="s">
        <v>680</v>
      </c>
      <c r="G638" s="239"/>
      <c r="H638" s="239"/>
      <c r="I638" s="239"/>
      <c r="J638" s="146"/>
      <c r="K638" s="146"/>
      <c r="L638" s="146"/>
      <c r="M638" s="146"/>
      <c r="N638" s="146"/>
      <c r="O638" s="146"/>
      <c r="P638" s="146"/>
      <c r="Q638" s="146"/>
      <c r="R638" s="147"/>
      <c r="T638" s="148"/>
      <c r="U638" s="146"/>
      <c r="V638" s="146"/>
      <c r="W638" s="146"/>
      <c r="X638" s="146"/>
      <c r="Y638" s="146"/>
      <c r="Z638" s="146"/>
      <c r="AA638" s="149"/>
      <c r="AT638" s="150" t="s">
        <v>166</v>
      </c>
      <c r="AU638" s="150" t="s">
        <v>95</v>
      </c>
      <c r="AV638" s="150" t="s">
        <v>22</v>
      </c>
      <c r="AW638" s="150" t="s">
        <v>102</v>
      </c>
      <c r="AX638" s="150" t="s">
        <v>80</v>
      </c>
      <c r="AY638" s="150" t="s">
        <v>150</v>
      </c>
    </row>
    <row r="639" spans="2:51" s="6" customFormat="1" ht="18.75" customHeight="1">
      <c r="B639" s="145"/>
      <c r="C639" s="146"/>
      <c r="D639" s="146"/>
      <c r="E639" s="146"/>
      <c r="F639" s="238" t="s">
        <v>365</v>
      </c>
      <c r="G639" s="239"/>
      <c r="H639" s="239"/>
      <c r="I639" s="239"/>
      <c r="J639" s="146"/>
      <c r="K639" s="146"/>
      <c r="L639" s="146"/>
      <c r="M639" s="146"/>
      <c r="N639" s="146"/>
      <c r="O639" s="146"/>
      <c r="P639" s="146"/>
      <c r="Q639" s="146"/>
      <c r="R639" s="147"/>
      <c r="T639" s="148"/>
      <c r="U639" s="146"/>
      <c r="V639" s="146"/>
      <c r="W639" s="146"/>
      <c r="X639" s="146"/>
      <c r="Y639" s="146"/>
      <c r="Z639" s="146"/>
      <c r="AA639" s="149"/>
      <c r="AT639" s="150" t="s">
        <v>166</v>
      </c>
      <c r="AU639" s="150" t="s">
        <v>95</v>
      </c>
      <c r="AV639" s="150" t="s">
        <v>22</v>
      </c>
      <c r="AW639" s="150" t="s">
        <v>102</v>
      </c>
      <c r="AX639" s="150" t="s">
        <v>80</v>
      </c>
      <c r="AY639" s="150" t="s">
        <v>150</v>
      </c>
    </row>
    <row r="640" spans="2:51" s="6" customFormat="1" ht="18.75" customHeight="1">
      <c r="B640" s="151"/>
      <c r="C640" s="152"/>
      <c r="D640" s="152"/>
      <c r="E640" s="152"/>
      <c r="F640" s="240" t="s">
        <v>681</v>
      </c>
      <c r="G640" s="241"/>
      <c r="H640" s="241"/>
      <c r="I640" s="241"/>
      <c r="J640" s="152"/>
      <c r="K640" s="153">
        <v>23.73</v>
      </c>
      <c r="L640" s="152"/>
      <c r="M640" s="152"/>
      <c r="N640" s="152"/>
      <c r="O640" s="152"/>
      <c r="P640" s="152"/>
      <c r="Q640" s="152"/>
      <c r="R640" s="154"/>
      <c r="T640" s="155"/>
      <c r="U640" s="152"/>
      <c r="V640" s="152"/>
      <c r="W640" s="152"/>
      <c r="X640" s="152"/>
      <c r="Y640" s="152"/>
      <c r="Z640" s="152"/>
      <c r="AA640" s="156"/>
      <c r="AT640" s="157" t="s">
        <v>166</v>
      </c>
      <c r="AU640" s="157" t="s">
        <v>95</v>
      </c>
      <c r="AV640" s="157" t="s">
        <v>95</v>
      </c>
      <c r="AW640" s="157" t="s">
        <v>102</v>
      </c>
      <c r="AX640" s="157" t="s">
        <v>80</v>
      </c>
      <c r="AY640" s="157" t="s">
        <v>150</v>
      </c>
    </row>
    <row r="641" spans="2:51" s="6" customFormat="1" ht="18.75" customHeight="1">
      <c r="B641" s="145"/>
      <c r="C641" s="146"/>
      <c r="D641" s="146"/>
      <c r="E641" s="146"/>
      <c r="F641" s="238" t="s">
        <v>356</v>
      </c>
      <c r="G641" s="239"/>
      <c r="H641" s="239"/>
      <c r="I641" s="239"/>
      <c r="J641" s="146"/>
      <c r="K641" s="146"/>
      <c r="L641" s="146"/>
      <c r="M641" s="146"/>
      <c r="N641" s="146"/>
      <c r="O641" s="146"/>
      <c r="P641" s="146"/>
      <c r="Q641" s="146"/>
      <c r="R641" s="147"/>
      <c r="T641" s="148"/>
      <c r="U641" s="146"/>
      <c r="V641" s="146"/>
      <c r="W641" s="146"/>
      <c r="X641" s="146"/>
      <c r="Y641" s="146"/>
      <c r="Z641" s="146"/>
      <c r="AA641" s="149"/>
      <c r="AT641" s="150" t="s">
        <v>166</v>
      </c>
      <c r="AU641" s="150" t="s">
        <v>95</v>
      </c>
      <c r="AV641" s="150" t="s">
        <v>22</v>
      </c>
      <c r="AW641" s="150" t="s">
        <v>102</v>
      </c>
      <c r="AX641" s="150" t="s">
        <v>80</v>
      </c>
      <c r="AY641" s="150" t="s">
        <v>150</v>
      </c>
    </row>
    <row r="642" spans="2:51" s="6" customFormat="1" ht="18.75" customHeight="1">
      <c r="B642" s="151"/>
      <c r="C642" s="152"/>
      <c r="D642" s="152"/>
      <c r="E642" s="152"/>
      <c r="F642" s="240" t="s">
        <v>626</v>
      </c>
      <c r="G642" s="241"/>
      <c r="H642" s="241"/>
      <c r="I642" s="241"/>
      <c r="J642" s="152"/>
      <c r="K642" s="153">
        <v>60.7</v>
      </c>
      <c r="L642" s="152"/>
      <c r="M642" s="152"/>
      <c r="N642" s="152"/>
      <c r="O642" s="152"/>
      <c r="P642" s="152"/>
      <c r="Q642" s="152"/>
      <c r="R642" s="154"/>
      <c r="T642" s="155"/>
      <c r="U642" s="152"/>
      <c r="V642" s="152"/>
      <c r="W642" s="152"/>
      <c r="X642" s="152"/>
      <c r="Y642" s="152"/>
      <c r="Z642" s="152"/>
      <c r="AA642" s="156"/>
      <c r="AT642" s="157" t="s">
        <v>166</v>
      </c>
      <c r="AU642" s="157" t="s">
        <v>95</v>
      </c>
      <c r="AV642" s="157" t="s">
        <v>95</v>
      </c>
      <c r="AW642" s="157" t="s">
        <v>102</v>
      </c>
      <c r="AX642" s="157" t="s">
        <v>80</v>
      </c>
      <c r="AY642" s="157" t="s">
        <v>150</v>
      </c>
    </row>
    <row r="643" spans="2:51" s="6" customFormat="1" ht="18.75" customHeight="1">
      <c r="B643" s="145"/>
      <c r="C643" s="146"/>
      <c r="D643" s="146"/>
      <c r="E643" s="146"/>
      <c r="F643" s="238" t="s">
        <v>682</v>
      </c>
      <c r="G643" s="239"/>
      <c r="H643" s="239"/>
      <c r="I643" s="239"/>
      <c r="J643" s="146"/>
      <c r="K643" s="146"/>
      <c r="L643" s="146"/>
      <c r="M643" s="146"/>
      <c r="N643" s="146"/>
      <c r="O643" s="146"/>
      <c r="P643" s="146"/>
      <c r="Q643" s="146"/>
      <c r="R643" s="147"/>
      <c r="T643" s="148"/>
      <c r="U643" s="146"/>
      <c r="V643" s="146"/>
      <c r="W643" s="146"/>
      <c r="X643" s="146"/>
      <c r="Y643" s="146"/>
      <c r="Z643" s="146"/>
      <c r="AA643" s="149"/>
      <c r="AT643" s="150" t="s">
        <v>166</v>
      </c>
      <c r="AU643" s="150" t="s">
        <v>95</v>
      </c>
      <c r="AV643" s="150" t="s">
        <v>22</v>
      </c>
      <c r="AW643" s="150" t="s">
        <v>102</v>
      </c>
      <c r="AX643" s="150" t="s">
        <v>80</v>
      </c>
      <c r="AY643" s="150" t="s">
        <v>150</v>
      </c>
    </row>
    <row r="644" spans="2:51" s="6" customFormat="1" ht="18.75" customHeight="1">
      <c r="B644" s="145"/>
      <c r="C644" s="146"/>
      <c r="D644" s="146"/>
      <c r="E644" s="146"/>
      <c r="F644" s="238" t="s">
        <v>683</v>
      </c>
      <c r="G644" s="239"/>
      <c r="H644" s="239"/>
      <c r="I644" s="239"/>
      <c r="J644" s="146"/>
      <c r="K644" s="146"/>
      <c r="L644" s="146"/>
      <c r="M644" s="146"/>
      <c r="N644" s="146"/>
      <c r="O644" s="146"/>
      <c r="P644" s="146"/>
      <c r="Q644" s="146"/>
      <c r="R644" s="147"/>
      <c r="T644" s="148"/>
      <c r="U644" s="146"/>
      <c r="V644" s="146"/>
      <c r="W644" s="146"/>
      <c r="X644" s="146"/>
      <c r="Y644" s="146"/>
      <c r="Z644" s="146"/>
      <c r="AA644" s="149"/>
      <c r="AT644" s="150" t="s">
        <v>166</v>
      </c>
      <c r="AU644" s="150" t="s">
        <v>95</v>
      </c>
      <c r="AV644" s="150" t="s">
        <v>22</v>
      </c>
      <c r="AW644" s="150" t="s">
        <v>102</v>
      </c>
      <c r="AX644" s="150" t="s">
        <v>80</v>
      </c>
      <c r="AY644" s="150" t="s">
        <v>150</v>
      </c>
    </row>
    <row r="645" spans="2:51" s="6" customFormat="1" ht="18.75" customHeight="1">
      <c r="B645" s="151"/>
      <c r="C645" s="152"/>
      <c r="D645" s="152"/>
      <c r="E645" s="152"/>
      <c r="F645" s="240" t="s">
        <v>454</v>
      </c>
      <c r="G645" s="241"/>
      <c r="H645" s="241"/>
      <c r="I645" s="241"/>
      <c r="J645" s="152"/>
      <c r="K645" s="153">
        <v>21.45</v>
      </c>
      <c r="L645" s="152"/>
      <c r="M645" s="152"/>
      <c r="N645" s="152"/>
      <c r="O645" s="152"/>
      <c r="P645" s="152"/>
      <c r="Q645" s="152"/>
      <c r="R645" s="154"/>
      <c r="T645" s="155"/>
      <c r="U645" s="152"/>
      <c r="V645" s="152"/>
      <c r="W645" s="152"/>
      <c r="X645" s="152"/>
      <c r="Y645" s="152"/>
      <c r="Z645" s="152"/>
      <c r="AA645" s="156"/>
      <c r="AT645" s="157" t="s">
        <v>166</v>
      </c>
      <c r="AU645" s="157" t="s">
        <v>95</v>
      </c>
      <c r="AV645" s="157" t="s">
        <v>95</v>
      </c>
      <c r="AW645" s="157" t="s">
        <v>102</v>
      </c>
      <c r="AX645" s="157" t="s">
        <v>80</v>
      </c>
      <c r="AY645" s="157" t="s">
        <v>150</v>
      </c>
    </row>
    <row r="646" spans="2:51" s="6" customFormat="1" ht="18.75" customHeight="1">
      <c r="B646" s="165"/>
      <c r="C646" s="166"/>
      <c r="D646" s="166"/>
      <c r="E646" s="166"/>
      <c r="F646" s="242" t="s">
        <v>181</v>
      </c>
      <c r="G646" s="243"/>
      <c r="H646" s="243"/>
      <c r="I646" s="243"/>
      <c r="J646" s="166"/>
      <c r="K646" s="167">
        <v>105.88</v>
      </c>
      <c r="L646" s="166"/>
      <c r="M646" s="166"/>
      <c r="N646" s="166"/>
      <c r="O646" s="166"/>
      <c r="P646" s="166"/>
      <c r="Q646" s="166"/>
      <c r="R646" s="168"/>
      <c r="T646" s="169"/>
      <c r="U646" s="166"/>
      <c r="V646" s="166"/>
      <c r="W646" s="166"/>
      <c r="X646" s="166"/>
      <c r="Y646" s="166"/>
      <c r="Z646" s="166"/>
      <c r="AA646" s="170"/>
      <c r="AT646" s="171" t="s">
        <v>166</v>
      </c>
      <c r="AU646" s="171" t="s">
        <v>95</v>
      </c>
      <c r="AV646" s="171" t="s">
        <v>155</v>
      </c>
      <c r="AW646" s="171" t="s">
        <v>102</v>
      </c>
      <c r="AX646" s="171" t="s">
        <v>22</v>
      </c>
      <c r="AY646" s="171" t="s">
        <v>150</v>
      </c>
    </row>
    <row r="647" spans="2:65" s="6" customFormat="1" ht="27" customHeight="1">
      <c r="B647" s="23"/>
      <c r="C647" s="172" t="s">
        <v>684</v>
      </c>
      <c r="D647" s="172" t="s">
        <v>417</v>
      </c>
      <c r="E647" s="173" t="s">
        <v>685</v>
      </c>
      <c r="F647" s="234" t="s">
        <v>686</v>
      </c>
      <c r="G647" s="235"/>
      <c r="H647" s="235"/>
      <c r="I647" s="235"/>
      <c r="J647" s="174" t="s">
        <v>163</v>
      </c>
      <c r="K647" s="175">
        <v>107.998</v>
      </c>
      <c r="L647" s="236">
        <v>0</v>
      </c>
      <c r="M647" s="235"/>
      <c r="N647" s="237">
        <f>ROUND($L$647*$K$647,2)</f>
        <v>0</v>
      </c>
      <c r="O647" s="230"/>
      <c r="P647" s="230"/>
      <c r="Q647" s="230"/>
      <c r="R647" s="25"/>
      <c r="T647" s="142"/>
      <c r="U647" s="31" t="s">
        <v>45</v>
      </c>
      <c r="V647" s="24"/>
      <c r="W647" s="143">
        <f>$V$647*$K$647</f>
        <v>0</v>
      </c>
      <c r="X647" s="143">
        <v>0.00125</v>
      </c>
      <c r="Y647" s="143">
        <f>$X$647*$K$647</f>
        <v>0.13499750000000002</v>
      </c>
      <c r="Z647" s="143">
        <v>0</v>
      </c>
      <c r="AA647" s="144">
        <f>$Z$647*$K$647</f>
        <v>0</v>
      </c>
      <c r="AR647" s="6" t="s">
        <v>455</v>
      </c>
      <c r="AT647" s="6" t="s">
        <v>417</v>
      </c>
      <c r="AU647" s="6" t="s">
        <v>95</v>
      </c>
      <c r="AY647" s="6" t="s">
        <v>150</v>
      </c>
      <c r="BE647" s="87">
        <f>IF($U$647="základní",$N$647,0)</f>
        <v>0</v>
      </c>
      <c r="BF647" s="87">
        <f>IF($U$647="snížená",$N$647,0)</f>
        <v>0</v>
      </c>
      <c r="BG647" s="87">
        <f>IF($U$647="zákl. přenesená",$N$647,0)</f>
        <v>0</v>
      </c>
      <c r="BH647" s="87">
        <f>IF($U$647="sníž. přenesená",$N$647,0)</f>
        <v>0</v>
      </c>
      <c r="BI647" s="87">
        <f>IF($U$647="nulová",$N$647,0)</f>
        <v>0</v>
      </c>
      <c r="BJ647" s="6" t="s">
        <v>22</v>
      </c>
      <c r="BK647" s="87">
        <f>ROUND($L$647*$K$647,2)</f>
        <v>0</v>
      </c>
      <c r="BL647" s="6" t="s">
        <v>360</v>
      </c>
      <c r="BM647" s="6" t="s">
        <v>687</v>
      </c>
    </row>
    <row r="648" spans="2:65" s="6" customFormat="1" ht="27" customHeight="1">
      <c r="B648" s="23"/>
      <c r="C648" s="138" t="s">
        <v>688</v>
      </c>
      <c r="D648" s="138" t="s">
        <v>151</v>
      </c>
      <c r="E648" s="139" t="s">
        <v>689</v>
      </c>
      <c r="F648" s="229" t="s">
        <v>690</v>
      </c>
      <c r="G648" s="230"/>
      <c r="H648" s="230"/>
      <c r="I648" s="230"/>
      <c r="J648" s="140" t="s">
        <v>163</v>
      </c>
      <c r="K648" s="141">
        <v>105.88</v>
      </c>
      <c r="L648" s="231">
        <v>0</v>
      </c>
      <c r="M648" s="230"/>
      <c r="N648" s="232">
        <f>ROUND($L$648*$K$648,2)</f>
        <v>0</v>
      </c>
      <c r="O648" s="230"/>
      <c r="P648" s="230"/>
      <c r="Q648" s="230"/>
      <c r="R648" s="25"/>
      <c r="T648" s="142"/>
      <c r="U648" s="31" t="s">
        <v>45</v>
      </c>
      <c r="V648" s="24"/>
      <c r="W648" s="143">
        <f>$V$648*$K$648</f>
        <v>0</v>
      </c>
      <c r="X648" s="143">
        <v>0</v>
      </c>
      <c r="Y648" s="143">
        <f>$X$648*$K$648</f>
        <v>0</v>
      </c>
      <c r="Z648" s="143">
        <v>0</v>
      </c>
      <c r="AA648" s="144">
        <f>$Z$648*$K$648</f>
        <v>0</v>
      </c>
      <c r="AR648" s="6" t="s">
        <v>360</v>
      </c>
      <c r="AT648" s="6" t="s">
        <v>151</v>
      </c>
      <c r="AU648" s="6" t="s">
        <v>95</v>
      </c>
      <c r="AY648" s="6" t="s">
        <v>150</v>
      </c>
      <c r="BE648" s="87">
        <f>IF($U$648="základní",$N$648,0)</f>
        <v>0</v>
      </c>
      <c r="BF648" s="87">
        <f>IF($U$648="snížená",$N$648,0)</f>
        <v>0</v>
      </c>
      <c r="BG648" s="87">
        <f>IF($U$648="zákl. přenesená",$N$648,0)</f>
        <v>0</v>
      </c>
      <c r="BH648" s="87">
        <f>IF($U$648="sníž. přenesená",$N$648,0)</f>
        <v>0</v>
      </c>
      <c r="BI648" s="87">
        <f>IF($U$648="nulová",$N$648,0)</f>
        <v>0</v>
      </c>
      <c r="BJ648" s="6" t="s">
        <v>22</v>
      </c>
      <c r="BK648" s="87">
        <f>ROUND($L$648*$K$648,2)</f>
        <v>0</v>
      </c>
      <c r="BL648" s="6" t="s">
        <v>360</v>
      </c>
      <c r="BM648" s="6" t="s">
        <v>691</v>
      </c>
    </row>
    <row r="649" spans="2:65" s="6" customFormat="1" ht="15.75" customHeight="1">
      <c r="B649" s="23"/>
      <c r="C649" s="172" t="s">
        <v>692</v>
      </c>
      <c r="D649" s="172" t="s">
        <v>417</v>
      </c>
      <c r="E649" s="173" t="s">
        <v>693</v>
      </c>
      <c r="F649" s="234" t="s">
        <v>694</v>
      </c>
      <c r="G649" s="235"/>
      <c r="H649" s="235"/>
      <c r="I649" s="235"/>
      <c r="J649" s="174" t="s">
        <v>163</v>
      </c>
      <c r="K649" s="175">
        <v>116.468</v>
      </c>
      <c r="L649" s="236">
        <v>0</v>
      </c>
      <c r="M649" s="235"/>
      <c r="N649" s="237">
        <f>ROUND($L$649*$K$649,2)</f>
        <v>0</v>
      </c>
      <c r="O649" s="230"/>
      <c r="P649" s="230"/>
      <c r="Q649" s="230"/>
      <c r="R649" s="25"/>
      <c r="T649" s="142"/>
      <c r="U649" s="31" t="s">
        <v>45</v>
      </c>
      <c r="V649" s="24"/>
      <c r="W649" s="143">
        <f>$V$649*$K$649</f>
        <v>0</v>
      </c>
      <c r="X649" s="143">
        <v>0.00011</v>
      </c>
      <c r="Y649" s="143">
        <f>$X$649*$K$649</f>
        <v>0.01281148</v>
      </c>
      <c r="Z649" s="143">
        <v>0</v>
      </c>
      <c r="AA649" s="144">
        <f>$Z$649*$K$649</f>
        <v>0</v>
      </c>
      <c r="AR649" s="6" t="s">
        <v>455</v>
      </c>
      <c r="AT649" s="6" t="s">
        <v>417</v>
      </c>
      <c r="AU649" s="6" t="s">
        <v>95</v>
      </c>
      <c r="AY649" s="6" t="s">
        <v>150</v>
      </c>
      <c r="BE649" s="87">
        <f>IF($U$649="základní",$N$649,0)</f>
        <v>0</v>
      </c>
      <c r="BF649" s="87">
        <f>IF($U$649="snížená",$N$649,0)</f>
        <v>0</v>
      </c>
      <c r="BG649" s="87">
        <f>IF($U$649="zákl. přenesená",$N$649,0)</f>
        <v>0</v>
      </c>
      <c r="BH649" s="87">
        <f>IF($U$649="sníž. přenesená",$N$649,0)</f>
        <v>0</v>
      </c>
      <c r="BI649" s="87">
        <f>IF($U$649="nulová",$N$649,0)</f>
        <v>0</v>
      </c>
      <c r="BJ649" s="6" t="s">
        <v>22</v>
      </c>
      <c r="BK649" s="87">
        <f>ROUND($L$649*$K$649,2)</f>
        <v>0</v>
      </c>
      <c r="BL649" s="6" t="s">
        <v>360</v>
      </c>
      <c r="BM649" s="6" t="s">
        <v>695</v>
      </c>
    </row>
    <row r="650" spans="2:65" s="6" customFormat="1" ht="27" customHeight="1">
      <c r="B650" s="23"/>
      <c r="C650" s="138" t="s">
        <v>696</v>
      </c>
      <c r="D650" s="138" t="s">
        <v>151</v>
      </c>
      <c r="E650" s="139" t="s">
        <v>697</v>
      </c>
      <c r="F650" s="229" t="s">
        <v>698</v>
      </c>
      <c r="G650" s="230"/>
      <c r="H650" s="230"/>
      <c r="I650" s="230"/>
      <c r="J650" s="140" t="s">
        <v>383</v>
      </c>
      <c r="K650" s="141">
        <v>0.148</v>
      </c>
      <c r="L650" s="231">
        <v>0</v>
      </c>
      <c r="M650" s="230"/>
      <c r="N650" s="232">
        <f>ROUND($L$650*$K$650,2)</f>
        <v>0</v>
      </c>
      <c r="O650" s="230"/>
      <c r="P650" s="230"/>
      <c r="Q650" s="230"/>
      <c r="R650" s="25"/>
      <c r="T650" s="142"/>
      <c r="U650" s="31" t="s">
        <v>45</v>
      </c>
      <c r="V650" s="24"/>
      <c r="W650" s="143">
        <f>$V$650*$K$650</f>
        <v>0</v>
      </c>
      <c r="X650" s="143">
        <v>0</v>
      </c>
      <c r="Y650" s="143">
        <f>$X$650*$K$650</f>
        <v>0</v>
      </c>
      <c r="Z650" s="143">
        <v>0</v>
      </c>
      <c r="AA650" s="144">
        <f>$Z$650*$K$650</f>
        <v>0</v>
      </c>
      <c r="AR650" s="6" t="s">
        <v>360</v>
      </c>
      <c r="AT650" s="6" t="s">
        <v>151</v>
      </c>
      <c r="AU650" s="6" t="s">
        <v>95</v>
      </c>
      <c r="AY650" s="6" t="s">
        <v>150</v>
      </c>
      <c r="BE650" s="87">
        <f>IF($U$650="základní",$N$650,0)</f>
        <v>0</v>
      </c>
      <c r="BF650" s="87">
        <f>IF($U$650="snížená",$N$650,0)</f>
        <v>0</v>
      </c>
      <c r="BG650" s="87">
        <f>IF($U$650="zákl. přenesená",$N$650,0)</f>
        <v>0</v>
      </c>
      <c r="BH650" s="87">
        <f>IF($U$650="sníž. přenesená",$N$650,0)</f>
        <v>0</v>
      </c>
      <c r="BI650" s="87">
        <f>IF($U$650="nulová",$N$650,0)</f>
        <v>0</v>
      </c>
      <c r="BJ650" s="6" t="s">
        <v>22</v>
      </c>
      <c r="BK650" s="87">
        <f>ROUND($L$650*$K$650,2)</f>
        <v>0</v>
      </c>
      <c r="BL650" s="6" t="s">
        <v>360</v>
      </c>
      <c r="BM650" s="6" t="s">
        <v>699</v>
      </c>
    </row>
    <row r="651" spans="2:63" s="127" customFormat="1" ht="30.75" customHeight="1">
      <c r="B651" s="128"/>
      <c r="C651" s="129"/>
      <c r="D651" s="137" t="s">
        <v>113</v>
      </c>
      <c r="E651" s="137"/>
      <c r="F651" s="137"/>
      <c r="G651" s="137"/>
      <c r="H651" s="137"/>
      <c r="I651" s="137"/>
      <c r="J651" s="137"/>
      <c r="K651" s="137"/>
      <c r="L651" s="137"/>
      <c r="M651" s="137"/>
      <c r="N651" s="227">
        <f>$BK$651</f>
        <v>0</v>
      </c>
      <c r="O651" s="228"/>
      <c r="P651" s="228"/>
      <c r="Q651" s="228"/>
      <c r="R651" s="131"/>
      <c r="T651" s="132"/>
      <c r="U651" s="129"/>
      <c r="V651" s="129"/>
      <c r="W651" s="133">
        <f>$W$652</f>
        <v>0</v>
      </c>
      <c r="X651" s="129"/>
      <c r="Y651" s="133">
        <f>$Y$652</f>
        <v>0</v>
      </c>
      <c r="Z651" s="129"/>
      <c r="AA651" s="134">
        <f>$AA$652</f>
        <v>0</v>
      </c>
      <c r="AR651" s="135" t="s">
        <v>95</v>
      </c>
      <c r="AT651" s="135" t="s">
        <v>79</v>
      </c>
      <c r="AU651" s="135" t="s">
        <v>22</v>
      </c>
      <c r="AY651" s="135" t="s">
        <v>150</v>
      </c>
      <c r="BK651" s="136">
        <f>$BK$652</f>
        <v>0</v>
      </c>
    </row>
    <row r="652" spans="2:65" s="6" customFormat="1" ht="15.75" customHeight="1">
      <c r="B652" s="23"/>
      <c r="C652" s="138" t="s">
        <v>700</v>
      </c>
      <c r="D652" s="138" t="s">
        <v>151</v>
      </c>
      <c r="E652" s="139" t="s">
        <v>701</v>
      </c>
      <c r="F652" s="229" t="s">
        <v>702</v>
      </c>
      <c r="G652" s="230"/>
      <c r="H652" s="230"/>
      <c r="I652" s="230"/>
      <c r="J652" s="140" t="s">
        <v>440</v>
      </c>
      <c r="K652" s="141">
        <v>1</v>
      </c>
      <c r="L652" s="231">
        <v>0</v>
      </c>
      <c r="M652" s="230"/>
      <c r="N652" s="232">
        <f>ROUND($L$652*$K$652,2)</f>
        <v>0</v>
      </c>
      <c r="O652" s="230"/>
      <c r="P652" s="230"/>
      <c r="Q652" s="230"/>
      <c r="R652" s="25"/>
      <c r="T652" s="142"/>
      <c r="U652" s="31" t="s">
        <v>45</v>
      </c>
      <c r="V652" s="24"/>
      <c r="W652" s="143">
        <f>$V$652*$K$652</f>
        <v>0</v>
      </c>
      <c r="X652" s="143">
        <v>0</v>
      </c>
      <c r="Y652" s="143">
        <f>$X$652*$K$652</f>
        <v>0</v>
      </c>
      <c r="Z652" s="143">
        <v>0</v>
      </c>
      <c r="AA652" s="144">
        <f>$Z$652*$K$652</f>
        <v>0</v>
      </c>
      <c r="AR652" s="6" t="s">
        <v>360</v>
      </c>
      <c r="AT652" s="6" t="s">
        <v>151</v>
      </c>
      <c r="AU652" s="6" t="s">
        <v>95</v>
      </c>
      <c r="AY652" s="6" t="s">
        <v>150</v>
      </c>
      <c r="BE652" s="87">
        <f>IF($U$652="základní",$N$652,0)</f>
        <v>0</v>
      </c>
      <c r="BF652" s="87">
        <f>IF($U$652="snížená",$N$652,0)</f>
        <v>0</v>
      </c>
      <c r="BG652" s="87">
        <f>IF($U$652="zákl. přenesená",$N$652,0)</f>
        <v>0</v>
      </c>
      <c r="BH652" s="87">
        <f>IF($U$652="sníž. přenesená",$N$652,0)</f>
        <v>0</v>
      </c>
      <c r="BI652" s="87">
        <f>IF($U$652="nulová",$N$652,0)</f>
        <v>0</v>
      </c>
      <c r="BJ652" s="6" t="s">
        <v>22</v>
      </c>
      <c r="BK652" s="87">
        <f>ROUND($L$652*$K$652,2)</f>
        <v>0</v>
      </c>
      <c r="BL652" s="6" t="s">
        <v>360</v>
      </c>
      <c r="BM652" s="6" t="s">
        <v>703</v>
      </c>
    </row>
    <row r="653" spans="2:63" s="127" customFormat="1" ht="30.75" customHeight="1">
      <c r="B653" s="128"/>
      <c r="C653" s="129"/>
      <c r="D653" s="137" t="s">
        <v>114</v>
      </c>
      <c r="E653" s="137"/>
      <c r="F653" s="137"/>
      <c r="G653" s="137"/>
      <c r="H653" s="137"/>
      <c r="I653" s="137"/>
      <c r="J653" s="137"/>
      <c r="K653" s="137"/>
      <c r="L653" s="137"/>
      <c r="M653" s="137"/>
      <c r="N653" s="227">
        <f>$BK$653</f>
        <v>0</v>
      </c>
      <c r="O653" s="228"/>
      <c r="P653" s="228"/>
      <c r="Q653" s="228"/>
      <c r="R653" s="131"/>
      <c r="T653" s="132"/>
      <c r="U653" s="129"/>
      <c r="V653" s="129"/>
      <c r="W653" s="133">
        <f>$W$654</f>
        <v>0</v>
      </c>
      <c r="X653" s="129"/>
      <c r="Y653" s="133">
        <f>$Y$654</f>
        <v>0</v>
      </c>
      <c r="Z653" s="129"/>
      <c r="AA653" s="134">
        <f>$AA$654</f>
        <v>0</v>
      </c>
      <c r="AR653" s="135" t="s">
        <v>95</v>
      </c>
      <c r="AT653" s="135" t="s">
        <v>79</v>
      </c>
      <c r="AU653" s="135" t="s">
        <v>22</v>
      </c>
      <c r="AY653" s="135" t="s">
        <v>150</v>
      </c>
      <c r="BK653" s="136">
        <f>$BK$654</f>
        <v>0</v>
      </c>
    </row>
    <row r="654" spans="2:65" s="6" customFormat="1" ht="15.75" customHeight="1">
      <c r="B654" s="23"/>
      <c r="C654" s="138" t="s">
        <v>704</v>
      </c>
      <c r="D654" s="138" t="s">
        <v>151</v>
      </c>
      <c r="E654" s="139" t="s">
        <v>705</v>
      </c>
      <c r="F654" s="229" t="s">
        <v>706</v>
      </c>
      <c r="G654" s="230"/>
      <c r="H654" s="230"/>
      <c r="I654" s="230"/>
      <c r="J654" s="140" t="s">
        <v>440</v>
      </c>
      <c r="K654" s="141">
        <v>1</v>
      </c>
      <c r="L654" s="231">
        <v>0</v>
      </c>
      <c r="M654" s="230"/>
      <c r="N654" s="232">
        <f>ROUND($L$654*$K$654,2)</f>
        <v>0</v>
      </c>
      <c r="O654" s="230"/>
      <c r="P654" s="230"/>
      <c r="Q654" s="230"/>
      <c r="R654" s="25"/>
      <c r="T654" s="142"/>
      <c r="U654" s="31" t="s">
        <v>45</v>
      </c>
      <c r="V654" s="24"/>
      <c r="W654" s="143">
        <f>$V$654*$K$654</f>
        <v>0</v>
      </c>
      <c r="X654" s="143">
        <v>0</v>
      </c>
      <c r="Y654" s="143">
        <f>$X$654*$K$654</f>
        <v>0</v>
      </c>
      <c r="Z654" s="143">
        <v>0</v>
      </c>
      <c r="AA654" s="144">
        <f>$Z$654*$K$654</f>
        <v>0</v>
      </c>
      <c r="AR654" s="6" t="s">
        <v>360</v>
      </c>
      <c r="AT654" s="6" t="s">
        <v>151</v>
      </c>
      <c r="AU654" s="6" t="s">
        <v>95</v>
      </c>
      <c r="AY654" s="6" t="s">
        <v>150</v>
      </c>
      <c r="BE654" s="87">
        <f>IF($U$654="základní",$N$654,0)</f>
        <v>0</v>
      </c>
      <c r="BF654" s="87">
        <f>IF($U$654="snížená",$N$654,0)</f>
        <v>0</v>
      </c>
      <c r="BG654" s="87">
        <f>IF($U$654="zákl. přenesená",$N$654,0)</f>
        <v>0</v>
      </c>
      <c r="BH654" s="87">
        <f>IF($U$654="sníž. přenesená",$N$654,0)</f>
        <v>0</v>
      </c>
      <c r="BI654" s="87">
        <f>IF($U$654="nulová",$N$654,0)</f>
        <v>0</v>
      </c>
      <c r="BJ654" s="6" t="s">
        <v>22</v>
      </c>
      <c r="BK654" s="87">
        <f>ROUND($L$654*$K$654,2)</f>
        <v>0</v>
      </c>
      <c r="BL654" s="6" t="s">
        <v>360</v>
      </c>
      <c r="BM654" s="6" t="s">
        <v>707</v>
      </c>
    </row>
    <row r="655" spans="2:63" s="127" customFormat="1" ht="30.75" customHeight="1">
      <c r="B655" s="128"/>
      <c r="C655" s="129"/>
      <c r="D655" s="137" t="s">
        <v>115</v>
      </c>
      <c r="E655" s="137"/>
      <c r="F655" s="137"/>
      <c r="G655" s="137"/>
      <c r="H655" s="137"/>
      <c r="I655" s="137"/>
      <c r="J655" s="137"/>
      <c r="K655" s="137"/>
      <c r="L655" s="137"/>
      <c r="M655" s="137"/>
      <c r="N655" s="227">
        <f>$BK$655</f>
        <v>0</v>
      </c>
      <c r="O655" s="228"/>
      <c r="P655" s="228"/>
      <c r="Q655" s="228"/>
      <c r="R655" s="131"/>
      <c r="T655" s="132"/>
      <c r="U655" s="129"/>
      <c r="V655" s="129"/>
      <c r="W655" s="133">
        <f>$W$656</f>
        <v>0</v>
      </c>
      <c r="X655" s="129"/>
      <c r="Y655" s="133">
        <f>$Y$656</f>
        <v>0</v>
      </c>
      <c r="Z655" s="129"/>
      <c r="AA655" s="134">
        <f>$AA$656</f>
        <v>0</v>
      </c>
      <c r="AR655" s="135" t="s">
        <v>95</v>
      </c>
      <c r="AT655" s="135" t="s">
        <v>79</v>
      </c>
      <c r="AU655" s="135" t="s">
        <v>22</v>
      </c>
      <c r="AY655" s="135" t="s">
        <v>150</v>
      </c>
      <c r="BK655" s="136">
        <f>$BK$656</f>
        <v>0</v>
      </c>
    </row>
    <row r="656" spans="2:65" s="6" customFormat="1" ht="27" customHeight="1">
      <c r="B656" s="23"/>
      <c r="C656" s="138" t="s">
        <v>708</v>
      </c>
      <c r="D656" s="138" t="s">
        <v>151</v>
      </c>
      <c r="E656" s="139" t="s">
        <v>709</v>
      </c>
      <c r="F656" s="229" t="s">
        <v>710</v>
      </c>
      <c r="G656" s="230"/>
      <c r="H656" s="230"/>
      <c r="I656" s="230"/>
      <c r="J656" s="140" t="s">
        <v>440</v>
      </c>
      <c r="K656" s="141">
        <v>1</v>
      </c>
      <c r="L656" s="231">
        <v>0</v>
      </c>
      <c r="M656" s="230"/>
      <c r="N656" s="232">
        <f>ROUND($L$656*$K$656,2)</f>
        <v>0</v>
      </c>
      <c r="O656" s="230"/>
      <c r="P656" s="230"/>
      <c r="Q656" s="230"/>
      <c r="R656" s="25"/>
      <c r="T656" s="142"/>
      <c r="U656" s="31" t="s">
        <v>45</v>
      </c>
      <c r="V656" s="24"/>
      <c r="W656" s="143">
        <f>$V$656*$K$656</f>
        <v>0</v>
      </c>
      <c r="X656" s="143">
        <v>0</v>
      </c>
      <c r="Y656" s="143">
        <f>$X$656*$K$656</f>
        <v>0</v>
      </c>
      <c r="Z656" s="143">
        <v>0</v>
      </c>
      <c r="AA656" s="144">
        <f>$Z$656*$K$656</f>
        <v>0</v>
      </c>
      <c r="AR656" s="6" t="s">
        <v>360</v>
      </c>
      <c r="AT656" s="6" t="s">
        <v>151</v>
      </c>
      <c r="AU656" s="6" t="s">
        <v>95</v>
      </c>
      <c r="AY656" s="6" t="s">
        <v>150</v>
      </c>
      <c r="BE656" s="87">
        <f>IF($U$656="základní",$N$656,0)</f>
        <v>0</v>
      </c>
      <c r="BF656" s="87">
        <f>IF($U$656="snížená",$N$656,0)</f>
        <v>0</v>
      </c>
      <c r="BG656" s="87">
        <f>IF($U$656="zákl. přenesená",$N$656,0)</f>
        <v>0</v>
      </c>
      <c r="BH656" s="87">
        <f>IF($U$656="sníž. přenesená",$N$656,0)</f>
        <v>0</v>
      </c>
      <c r="BI656" s="87">
        <f>IF($U$656="nulová",$N$656,0)</f>
        <v>0</v>
      </c>
      <c r="BJ656" s="6" t="s">
        <v>22</v>
      </c>
      <c r="BK656" s="87">
        <f>ROUND($L$656*$K$656,2)</f>
        <v>0</v>
      </c>
      <c r="BL656" s="6" t="s">
        <v>360</v>
      </c>
      <c r="BM656" s="6" t="s">
        <v>711</v>
      </c>
    </row>
    <row r="657" spans="2:63" s="127" customFormat="1" ht="30.75" customHeight="1">
      <c r="B657" s="128"/>
      <c r="C657" s="129"/>
      <c r="D657" s="137" t="s">
        <v>116</v>
      </c>
      <c r="E657" s="137"/>
      <c r="F657" s="137"/>
      <c r="G657" s="137"/>
      <c r="H657" s="137"/>
      <c r="I657" s="137"/>
      <c r="J657" s="137"/>
      <c r="K657" s="137"/>
      <c r="L657" s="137"/>
      <c r="M657" s="137"/>
      <c r="N657" s="227">
        <f>$BK$657</f>
        <v>0</v>
      </c>
      <c r="O657" s="228"/>
      <c r="P657" s="228"/>
      <c r="Q657" s="228"/>
      <c r="R657" s="131"/>
      <c r="T657" s="132"/>
      <c r="U657" s="129"/>
      <c r="V657" s="129"/>
      <c r="W657" s="133">
        <f>SUM($W$658:$W$674)</f>
        <v>0</v>
      </c>
      <c r="X657" s="129"/>
      <c r="Y657" s="133">
        <f>SUM($Y$658:$Y$674)</f>
        <v>0.46567652000000004</v>
      </c>
      <c r="Z657" s="129"/>
      <c r="AA657" s="134">
        <f>SUM($AA$658:$AA$674)</f>
        <v>0</v>
      </c>
      <c r="AR657" s="135" t="s">
        <v>95</v>
      </c>
      <c r="AT657" s="135" t="s">
        <v>79</v>
      </c>
      <c r="AU657" s="135" t="s">
        <v>22</v>
      </c>
      <c r="AY657" s="135" t="s">
        <v>150</v>
      </c>
      <c r="BK657" s="136">
        <f>SUM($BK$658:$BK$674)</f>
        <v>0</v>
      </c>
    </row>
    <row r="658" spans="2:65" s="6" customFormat="1" ht="27" customHeight="1">
      <c r="B658" s="23"/>
      <c r="C658" s="138" t="s">
        <v>712</v>
      </c>
      <c r="D658" s="138" t="s">
        <v>151</v>
      </c>
      <c r="E658" s="139" t="s">
        <v>713</v>
      </c>
      <c r="F658" s="229" t="s">
        <v>714</v>
      </c>
      <c r="G658" s="230"/>
      <c r="H658" s="230"/>
      <c r="I658" s="230"/>
      <c r="J658" s="140" t="s">
        <v>163</v>
      </c>
      <c r="K658" s="141">
        <v>29.608</v>
      </c>
      <c r="L658" s="231">
        <v>0</v>
      </c>
      <c r="M658" s="230"/>
      <c r="N658" s="232">
        <f>ROUND($L$658*$K$658,2)</f>
        <v>0</v>
      </c>
      <c r="O658" s="230"/>
      <c r="P658" s="230"/>
      <c r="Q658" s="230"/>
      <c r="R658" s="25"/>
      <c r="T658" s="142"/>
      <c r="U658" s="31" t="s">
        <v>45</v>
      </c>
      <c r="V658" s="24"/>
      <c r="W658" s="143">
        <f>$V$658*$K$658</f>
        <v>0</v>
      </c>
      <c r="X658" s="143">
        <v>0.01254</v>
      </c>
      <c r="Y658" s="143">
        <f>$X$658*$K$658</f>
        <v>0.37128432000000006</v>
      </c>
      <c r="Z658" s="143">
        <v>0</v>
      </c>
      <c r="AA658" s="144">
        <f>$Z$658*$K$658</f>
        <v>0</v>
      </c>
      <c r="AR658" s="6" t="s">
        <v>360</v>
      </c>
      <c r="AT658" s="6" t="s">
        <v>151</v>
      </c>
      <c r="AU658" s="6" t="s">
        <v>95</v>
      </c>
      <c r="AY658" s="6" t="s">
        <v>150</v>
      </c>
      <c r="BE658" s="87">
        <f>IF($U$658="základní",$N$658,0)</f>
        <v>0</v>
      </c>
      <c r="BF658" s="87">
        <f>IF($U$658="snížená",$N$658,0)</f>
        <v>0</v>
      </c>
      <c r="BG658" s="87">
        <f>IF($U$658="zákl. přenesená",$N$658,0)</f>
        <v>0</v>
      </c>
      <c r="BH658" s="87">
        <f>IF($U$658="sníž. přenesená",$N$658,0)</f>
        <v>0</v>
      </c>
      <c r="BI658" s="87">
        <f>IF($U$658="nulová",$N$658,0)</f>
        <v>0</v>
      </c>
      <c r="BJ658" s="6" t="s">
        <v>22</v>
      </c>
      <c r="BK658" s="87">
        <f>ROUND($L$658*$K$658,2)</f>
        <v>0</v>
      </c>
      <c r="BL658" s="6" t="s">
        <v>360</v>
      </c>
      <c r="BM658" s="6" t="s">
        <v>715</v>
      </c>
    </row>
    <row r="659" spans="2:51" s="6" customFormat="1" ht="18.75" customHeight="1">
      <c r="B659" s="145"/>
      <c r="C659" s="146"/>
      <c r="D659" s="146"/>
      <c r="E659" s="146"/>
      <c r="F659" s="238" t="s">
        <v>165</v>
      </c>
      <c r="G659" s="239"/>
      <c r="H659" s="239"/>
      <c r="I659" s="239"/>
      <c r="J659" s="146"/>
      <c r="K659" s="146"/>
      <c r="L659" s="146"/>
      <c r="M659" s="146"/>
      <c r="N659" s="146"/>
      <c r="O659" s="146"/>
      <c r="P659" s="146"/>
      <c r="Q659" s="146"/>
      <c r="R659" s="147"/>
      <c r="T659" s="148"/>
      <c r="U659" s="146"/>
      <c r="V659" s="146"/>
      <c r="W659" s="146"/>
      <c r="X659" s="146"/>
      <c r="Y659" s="146"/>
      <c r="Z659" s="146"/>
      <c r="AA659" s="149"/>
      <c r="AT659" s="150" t="s">
        <v>166</v>
      </c>
      <c r="AU659" s="150" t="s">
        <v>95</v>
      </c>
      <c r="AV659" s="150" t="s">
        <v>22</v>
      </c>
      <c r="AW659" s="150" t="s">
        <v>102</v>
      </c>
      <c r="AX659" s="150" t="s">
        <v>80</v>
      </c>
      <c r="AY659" s="150" t="s">
        <v>150</v>
      </c>
    </row>
    <row r="660" spans="2:51" s="6" customFormat="1" ht="18.75" customHeight="1">
      <c r="B660" s="151"/>
      <c r="C660" s="152"/>
      <c r="D660" s="152"/>
      <c r="E660" s="152"/>
      <c r="F660" s="240" t="s">
        <v>716</v>
      </c>
      <c r="G660" s="241"/>
      <c r="H660" s="241"/>
      <c r="I660" s="241"/>
      <c r="J660" s="152"/>
      <c r="K660" s="153">
        <v>9.037</v>
      </c>
      <c r="L660" s="152"/>
      <c r="M660" s="152"/>
      <c r="N660" s="152"/>
      <c r="O660" s="152"/>
      <c r="P660" s="152"/>
      <c r="Q660" s="152"/>
      <c r="R660" s="154"/>
      <c r="T660" s="155"/>
      <c r="U660" s="152"/>
      <c r="V660" s="152"/>
      <c r="W660" s="152"/>
      <c r="X660" s="152"/>
      <c r="Y660" s="152"/>
      <c r="Z660" s="152"/>
      <c r="AA660" s="156"/>
      <c r="AT660" s="157" t="s">
        <v>166</v>
      </c>
      <c r="AU660" s="157" t="s">
        <v>95</v>
      </c>
      <c r="AV660" s="157" t="s">
        <v>95</v>
      </c>
      <c r="AW660" s="157" t="s">
        <v>102</v>
      </c>
      <c r="AX660" s="157" t="s">
        <v>80</v>
      </c>
      <c r="AY660" s="157" t="s">
        <v>150</v>
      </c>
    </row>
    <row r="661" spans="2:51" s="6" customFormat="1" ht="18.75" customHeight="1">
      <c r="B661" s="151"/>
      <c r="C661" s="152"/>
      <c r="D661" s="152"/>
      <c r="E661" s="152"/>
      <c r="F661" s="240" t="s">
        <v>717</v>
      </c>
      <c r="G661" s="241"/>
      <c r="H661" s="241"/>
      <c r="I661" s="241"/>
      <c r="J661" s="152"/>
      <c r="K661" s="153">
        <v>6.35</v>
      </c>
      <c r="L661" s="152"/>
      <c r="M661" s="152"/>
      <c r="N661" s="152"/>
      <c r="O661" s="152"/>
      <c r="P661" s="152"/>
      <c r="Q661" s="152"/>
      <c r="R661" s="154"/>
      <c r="T661" s="155"/>
      <c r="U661" s="152"/>
      <c r="V661" s="152"/>
      <c r="W661" s="152"/>
      <c r="X661" s="152"/>
      <c r="Y661" s="152"/>
      <c r="Z661" s="152"/>
      <c r="AA661" s="156"/>
      <c r="AT661" s="157" t="s">
        <v>166</v>
      </c>
      <c r="AU661" s="157" t="s">
        <v>95</v>
      </c>
      <c r="AV661" s="157" t="s">
        <v>95</v>
      </c>
      <c r="AW661" s="157" t="s">
        <v>102</v>
      </c>
      <c r="AX661" s="157" t="s">
        <v>80</v>
      </c>
      <c r="AY661" s="157" t="s">
        <v>150</v>
      </c>
    </row>
    <row r="662" spans="2:51" s="6" customFormat="1" ht="18.75" customHeight="1">
      <c r="B662" s="145"/>
      <c r="C662" s="146"/>
      <c r="D662" s="146"/>
      <c r="E662" s="146"/>
      <c r="F662" s="238" t="s">
        <v>174</v>
      </c>
      <c r="G662" s="239"/>
      <c r="H662" s="239"/>
      <c r="I662" s="239"/>
      <c r="J662" s="146"/>
      <c r="K662" s="146"/>
      <c r="L662" s="146"/>
      <c r="M662" s="146"/>
      <c r="N662" s="146"/>
      <c r="O662" s="146"/>
      <c r="P662" s="146"/>
      <c r="Q662" s="146"/>
      <c r="R662" s="147"/>
      <c r="T662" s="148"/>
      <c r="U662" s="146"/>
      <c r="V662" s="146"/>
      <c r="W662" s="146"/>
      <c r="X662" s="146"/>
      <c r="Y662" s="146"/>
      <c r="Z662" s="146"/>
      <c r="AA662" s="149"/>
      <c r="AT662" s="150" t="s">
        <v>166</v>
      </c>
      <c r="AU662" s="150" t="s">
        <v>95</v>
      </c>
      <c r="AV662" s="150" t="s">
        <v>22</v>
      </c>
      <c r="AW662" s="150" t="s">
        <v>102</v>
      </c>
      <c r="AX662" s="150" t="s">
        <v>80</v>
      </c>
      <c r="AY662" s="150" t="s">
        <v>150</v>
      </c>
    </row>
    <row r="663" spans="2:51" s="6" customFormat="1" ht="18.75" customHeight="1">
      <c r="B663" s="151"/>
      <c r="C663" s="152"/>
      <c r="D663" s="152"/>
      <c r="E663" s="152"/>
      <c r="F663" s="240" t="s">
        <v>718</v>
      </c>
      <c r="G663" s="241"/>
      <c r="H663" s="241"/>
      <c r="I663" s="241"/>
      <c r="J663" s="152"/>
      <c r="K663" s="153">
        <v>8.562</v>
      </c>
      <c r="L663" s="152"/>
      <c r="M663" s="152"/>
      <c r="N663" s="152"/>
      <c r="O663" s="152"/>
      <c r="P663" s="152"/>
      <c r="Q663" s="152"/>
      <c r="R663" s="154"/>
      <c r="T663" s="155"/>
      <c r="U663" s="152"/>
      <c r="V663" s="152"/>
      <c r="W663" s="152"/>
      <c r="X663" s="152"/>
      <c r="Y663" s="152"/>
      <c r="Z663" s="152"/>
      <c r="AA663" s="156"/>
      <c r="AT663" s="157" t="s">
        <v>166</v>
      </c>
      <c r="AU663" s="157" t="s">
        <v>95</v>
      </c>
      <c r="AV663" s="157" t="s">
        <v>95</v>
      </c>
      <c r="AW663" s="157" t="s">
        <v>102</v>
      </c>
      <c r="AX663" s="157" t="s">
        <v>80</v>
      </c>
      <c r="AY663" s="157" t="s">
        <v>150</v>
      </c>
    </row>
    <row r="664" spans="2:51" s="6" customFormat="1" ht="18.75" customHeight="1">
      <c r="B664" s="151"/>
      <c r="C664" s="152"/>
      <c r="D664" s="152"/>
      <c r="E664" s="152"/>
      <c r="F664" s="240" t="s">
        <v>719</v>
      </c>
      <c r="G664" s="241"/>
      <c r="H664" s="241"/>
      <c r="I664" s="241"/>
      <c r="J664" s="152"/>
      <c r="K664" s="153">
        <v>5.659</v>
      </c>
      <c r="L664" s="152"/>
      <c r="M664" s="152"/>
      <c r="N664" s="152"/>
      <c r="O664" s="152"/>
      <c r="P664" s="152"/>
      <c r="Q664" s="152"/>
      <c r="R664" s="154"/>
      <c r="T664" s="155"/>
      <c r="U664" s="152"/>
      <c r="V664" s="152"/>
      <c r="W664" s="152"/>
      <c r="X664" s="152"/>
      <c r="Y664" s="152"/>
      <c r="Z664" s="152"/>
      <c r="AA664" s="156"/>
      <c r="AT664" s="157" t="s">
        <v>166</v>
      </c>
      <c r="AU664" s="157" t="s">
        <v>95</v>
      </c>
      <c r="AV664" s="157" t="s">
        <v>95</v>
      </c>
      <c r="AW664" s="157" t="s">
        <v>102</v>
      </c>
      <c r="AX664" s="157" t="s">
        <v>80</v>
      </c>
      <c r="AY664" s="157" t="s">
        <v>150</v>
      </c>
    </row>
    <row r="665" spans="2:51" s="6" customFormat="1" ht="18.75" customHeight="1">
      <c r="B665" s="165"/>
      <c r="C665" s="166"/>
      <c r="D665" s="166"/>
      <c r="E665" s="166"/>
      <c r="F665" s="242" t="s">
        <v>181</v>
      </c>
      <c r="G665" s="243"/>
      <c r="H665" s="243"/>
      <c r="I665" s="243"/>
      <c r="J665" s="166"/>
      <c r="K665" s="167">
        <v>29.608</v>
      </c>
      <c r="L665" s="166"/>
      <c r="M665" s="166"/>
      <c r="N665" s="166"/>
      <c r="O665" s="166"/>
      <c r="P665" s="166"/>
      <c r="Q665" s="166"/>
      <c r="R665" s="168"/>
      <c r="T665" s="169"/>
      <c r="U665" s="166"/>
      <c r="V665" s="166"/>
      <c r="W665" s="166"/>
      <c r="X665" s="166"/>
      <c r="Y665" s="166"/>
      <c r="Z665" s="166"/>
      <c r="AA665" s="170"/>
      <c r="AT665" s="171" t="s">
        <v>166</v>
      </c>
      <c r="AU665" s="171" t="s">
        <v>95</v>
      </c>
      <c r="AV665" s="171" t="s">
        <v>155</v>
      </c>
      <c r="AW665" s="171" t="s">
        <v>102</v>
      </c>
      <c r="AX665" s="171" t="s">
        <v>22</v>
      </c>
      <c r="AY665" s="171" t="s">
        <v>150</v>
      </c>
    </row>
    <row r="666" spans="2:65" s="6" customFormat="1" ht="15.75" customHeight="1">
      <c r="B666" s="23"/>
      <c r="C666" s="138" t="s">
        <v>720</v>
      </c>
      <c r="D666" s="138" t="s">
        <v>151</v>
      </c>
      <c r="E666" s="139" t="s">
        <v>721</v>
      </c>
      <c r="F666" s="229" t="s">
        <v>722</v>
      </c>
      <c r="G666" s="230"/>
      <c r="H666" s="230"/>
      <c r="I666" s="230"/>
      <c r="J666" s="140" t="s">
        <v>163</v>
      </c>
      <c r="K666" s="141">
        <v>33.508</v>
      </c>
      <c r="L666" s="231">
        <v>0</v>
      </c>
      <c r="M666" s="230"/>
      <c r="N666" s="232">
        <f>ROUND($L$666*$K$666,2)</f>
        <v>0</v>
      </c>
      <c r="O666" s="230"/>
      <c r="P666" s="230"/>
      <c r="Q666" s="230"/>
      <c r="R666" s="25"/>
      <c r="T666" s="142"/>
      <c r="U666" s="31" t="s">
        <v>45</v>
      </c>
      <c r="V666" s="24"/>
      <c r="W666" s="143">
        <f>$V$666*$K$666</f>
        <v>0</v>
      </c>
      <c r="X666" s="143">
        <v>0.0001</v>
      </c>
      <c r="Y666" s="143">
        <f>$X$666*$K$666</f>
        <v>0.0033508000000000006</v>
      </c>
      <c r="Z666" s="143">
        <v>0</v>
      </c>
      <c r="AA666" s="144">
        <f>$Z$666*$K$666</f>
        <v>0</v>
      </c>
      <c r="AR666" s="6" t="s">
        <v>360</v>
      </c>
      <c r="AT666" s="6" t="s">
        <v>151</v>
      </c>
      <c r="AU666" s="6" t="s">
        <v>95</v>
      </c>
      <c r="AY666" s="6" t="s">
        <v>150</v>
      </c>
      <c r="BE666" s="87">
        <f>IF($U$666="základní",$N$666,0)</f>
        <v>0</v>
      </c>
      <c r="BF666" s="87">
        <f>IF($U$666="snížená",$N$666,0)</f>
        <v>0</v>
      </c>
      <c r="BG666" s="87">
        <f>IF($U$666="zákl. přenesená",$N$666,0)</f>
        <v>0</v>
      </c>
      <c r="BH666" s="87">
        <f>IF($U$666="sníž. přenesená",$N$666,0)</f>
        <v>0</v>
      </c>
      <c r="BI666" s="87">
        <f>IF($U$666="nulová",$N$666,0)</f>
        <v>0</v>
      </c>
      <c r="BJ666" s="6" t="s">
        <v>22</v>
      </c>
      <c r="BK666" s="87">
        <f>ROUND($L$666*$K$666,2)</f>
        <v>0</v>
      </c>
      <c r="BL666" s="6" t="s">
        <v>360</v>
      </c>
      <c r="BM666" s="6" t="s">
        <v>723</v>
      </c>
    </row>
    <row r="667" spans="2:51" s="6" customFormat="1" ht="18.75" customHeight="1">
      <c r="B667" s="151"/>
      <c r="C667" s="152"/>
      <c r="D667" s="152"/>
      <c r="E667" s="152"/>
      <c r="F667" s="240" t="s">
        <v>724</v>
      </c>
      <c r="G667" s="241"/>
      <c r="H667" s="241"/>
      <c r="I667" s="241"/>
      <c r="J667" s="152"/>
      <c r="K667" s="153">
        <v>33.508</v>
      </c>
      <c r="L667" s="152"/>
      <c r="M667" s="152"/>
      <c r="N667" s="152"/>
      <c r="O667" s="152"/>
      <c r="P667" s="152"/>
      <c r="Q667" s="152"/>
      <c r="R667" s="154"/>
      <c r="T667" s="155"/>
      <c r="U667" s="152"/>
      <c r="V667" s="152"/>
      <c r="W667" s="152"/>
      <c r="X667" s="152"/>
      <c r="Y667" s="152"/>
      <c r="Z667" s="152"/>
      <c r="AA667" s="156"/>
      <c r="AT667" s="157" t="s">
        <v>166</v>
      </c>
      <c r="AU667" s="157" t="s">
        <v>95</v>
      </c>
      <c r="AV667" s="157" t="s">
        <v>95</v>
      </c>
      <c r="AW667" s="157" t="s">
        <v>102</v>
      </c>
      <c r="AX667" s="157" t="s">
        <v>22</v>
      </c>
      <c r="AY667" s="157" t="s">
        <v>150</v>
      </c>
    </row>
    <row r="668" spans="2:65" s="6" customFormat="1" ht="15.75" customHeight="1">
      <c r="B668" s="23"/>
      <c r="C668" s="138" t="s">
        <v>725</v>
      </c>
      <c r="D668" s="138" t="s">
        <v>151</v>
      </c>
      <c r="E668" s="139" t="s">
        <v>726</v>
      </c>
      <c r="F668" s="229" t="s">
        <v>727</v>
      </c>
      <c r="G668" s="230"/>
      <c r="H668" s="230"/>
      <c r="I668" s="230"/>
      <c r="J668" s="140" t="s">
        <v>201</v>
      </c>
      <c r="K668" s="141">
        <v>8.78</v>
      </c>
      <c r="L668" s="231">
        <v>0</v>
      </c>
      <c r="M668" s="230"/>
      <c r="N668" s="232">
        <f>ROUND($L$668*$K$668,2)</f>
        <v>0</v>
      </c>
      <c r="O668" s="230"/>
      <c r="P668" s="230"/>
      <c r="Q668" s="230"/>
      <c r="R668" s="25"/>
      <c r="T668" s="142"/>
      <c r="U668" s="31" t="s">
        <v>45</v>
      </c>
      <c r="V668" s="24"/>
      <c r="W668" s="143">
        <f>$V$668*$K$668</f>
        <v>0</v>
      </c>
      <c r="X668" s="143">
        <v>0.00438</v>
      </c>
      <c r="Y668" s="143">
        <f>$X$668*$K$668</f>
        <v>0.0384564</v>
      </c>
      <c r="Z668" s="143">
        <v>0</v>
      </c>
      <c r="AA668" s="144">
        <f>$Z$668*$K$668</f>
        <v>0</v>
      </c>
      <c r="AR668" s="6" t="s">
        <v>360</v>
      </c>
      <c r="AT668" s="6" t="s">
        <v>151</v>
      </c>
      <c r="AU668" s="6" t="s">
        <v>95</v>
      </c>
      <c r="AY668" s="6" t="s">
        <v>150</v>
      </c>
      <c r="BE668" s="87">
        <f>IF($U$668="základní",$N$668,0)</f>
        <v>0</v>
      </c>
      <c r="BF668" s="87">
        <f>IF($U$668="snížená",$N$668,0)</f>
        <v>0</v>
      </c>
      <c r="BG668" s="87">
        <f>IF($U$668="zákl. přenesená",$N$668,0)</f>
        <v>0</v>
      </c>
      <c r="BH668" s="87">
        <f>IF($U$668="sníž. přenesená",$N$668,0)</f>
        <v>0</v>
      </c>
      <c r="BI668" s="87">
        <f>IF($U$668="nulová",$N$668,0)</f>
        <v>0</v>
      </c>
      <c r="BJ668" s="6" t="s">
        <v>22</v>
      </c>
      <c r="BK668" s="87">
        <f>ROUND($L$668*$K$668,2)</f>
        <v>0</v>
      </c>
      <c r="BL668" s="6" t="s">
        <v>360</v>
      </c>
      <c r="BM668" s="6" t="s">
        <v>728</v>
      </c>
    </row>
    <row r="669" spans="2:51" s="6" customFormat="1" ht="18.75" customHeight="1">
      <c r="B669" s="151"/>
      <c r="C669" s="152"/>
      <c r="D669" s="152"/>
      <c r="E669" s="152"/>
      <c r="F669" s="240" t="s">
        <v>729</v>
      </c>
      <c r="G669" s="241"/>
      <c r="H669" s="241"/>
      <c r="I669" s="241"/>
      <c r="J669" s="152"/>
      <c r="K669" s="153">
        <v>4.49</v>
      </c>
      <c r="L669" s="152"/>
      <c r="M669" s="152"/>
      <c r="N669" s="152"/>
      <c r="O669" s="152"/>
      <c r="P669" s="152"/>
      <c r="Q669" s="152"/>
      <c r="R669" s="154"/>
      <c r="T669" s="155"/>
      <c r="U669" s="152"/>
      <c r="V669" s="152"/>
      <c r="W669" s="152"/>
      <c r="X669" s="152"/>
      <c r="Y669" s="152"/>
      <c r="Z669" s="152"/>
      <c r="AA669" s="156"/>
      <c r="AT669" s="157" t="s">
        <v>166</v>
      </c>
      <c r="AU669" s="157" t="s">
        <v>95</v>
      </c>
      <c r="AV669" s="157" t="s">
        <v>95</v>
      </c>
      <c r="AW669" s="157" t="s">
        <v>102</v>
      </c>
      <c r="AX669" s="157" t="s">
        <v>80</v>
      </c>
      <c r="AY669" s="157" t="s">
        <v>150</v>
      </c>
    </row>
    <row r="670" spans="2:51" s="6" customFormat="1" ht="18.75" customHeight="1">
      <c r="B670" s="151"/>
      <c r="C670" s="152"/>
      <c r="D670" s="152"/>
      <c r="E670" s="152"/>
      <c r="F670" s="240" t="s">
        <v>730</v>
      </c>
      <c r="G670" s="241"/>
      <c r="H670" s="241"/>
      <c r="I670" s="241"/>
      <c r="J670" s="152"/>
      <c r="K670" s="153">
        <v>4.29</v>
      </c>
      <c r="L670" s="152"/>
      <c r="M670" s="152"/>
      <c r="N670" s="152"/>
      <c r="O670" s="152"/>
      <c r="P670" s="152"/>
      <c r="Q670" s="152"/>
      <c r="R670" s="154"/>
      <c r="T670" s="155"/>
      <c r="U670" s="152"/>
      <c r="V670" s="152"/>
      <c r="W670" s="152"/>
      <c r="X670" s="152"/>
      <c r="Y670" s="152"/>
      <c r="Z670" s="152"/>
      <c r="AA670" s="156"/>
      <c r="AT670" s="157" t="s">
        <v>166</v>
      </c>
      <c r="AU670" s="157" t="s">
        <v>95</v>
      </c>
      <c r="AV670" s="157" t="s">
        <v>95</v>
      </c>
      <c r="AW670" s="157" t="s">
        <v>102</v>
      </c>
      <c r="AX670" s="157" t="s">
        <v>80</v>
      </c>
      <c r="AY670" s="157" t="s">
        <v>150</v>
      </c>
    </row>
    <row r="671" spans="2:51" s="6" customFormat="1" ht="18.75" customHeight="1">
      <c r="B671" s="165"/>
      <c r="C671" s="166"/>
      <c r="D671" s="166"/>
      <c r="E671" s="166"/>
      <c r="F671" s="242" t="s">
        <v>181</v>
      </c>
      <c r="G671" s="243"/>
      <c r="H671" s="243"/>
      <c r="I671" s="243"/>
      <c r="J671" s="166"/>
      <c r="K671" s="167">
        <v>8.78</v>
      </c>
      <c r="L671" s="166"/>
      <c r="M671" s="166"/>
      <c r="N671" s="166"/>
      <c r="O671" s="166"/>
      <c r="P671" s="166"/>
      <c r="Q671" s="166"/>
      <c r="R671" s="168"/>
      <c r="T671" s="169"/>
      <c r="U671" s="166"/>
      <c r="V671" s="166"/>
      <c r="W671" s="166"/>
      <c r="X671" s="166"/>
      <c r="Y671" s="166"/>
      <c r="Z671" s="166"/>
      <c r="AA671" s="170"/>
      <c r="AT671" s="171" t="s">
        <v>166</v>
      </c>
      <c r="AU671" s="171" t="s">
        <v>95</v>
      </c>
      <c r="AV671" s="171" t="s">
        <v>155</v>
      </c>
      <c r="AW671" s="171" t="s">
        <v>102</v>
      </c>
      <c r="AX671" s="171" t="s">
        <v>22</v>
      </c>
      <c r="AY671" s="171" t="s">
        <v>150</v>
      </c>
    </row>
    <row r="672" spans="2:65" s="6" customFormat="1" ht="27" customHeight="1">
      <c r="B672" s="23"/>
      <c r="C672" s="138" t="s">
        <v>731</v>
      </c>
      <c r="D672" s="138" t="s">
        <v>151</v>
      </c>
      <c r="E672" s="139" t="s">
        <v>732</v>
      </c>
      <c r="F672" s="229" t="s">
        <v>733</v>
      </c>
      <c r="G672" s="230"/>
      <c r="H672" s="230"/>
      <c r="I672" s="230"/>
      <c r="J672" s="140" t="s">
        <v>201</v>
      </c>
      <c r="K672" s="141">
        <v>6.5</v>
      </c>
      <c r="L672" s="231">
        <v>0</v>
      </c>
      <c r="M672" s="230"/>
      <c r="N672" s="232">
        <f>ROUND($L$672*$K$672,2)</f>
        <v>0</v>
      </c>
      <c r="O672" s="230"/>
      <c r="P672" s="230"/>
      <c r="Q672" s="230"/>
      <c r="R672" s="25"/>
      <c r="T672" s="142"/>
      <c r="U672" s="31" t="s">
        <v>45</v>
      </c>
      <c r="V672" s="24"/>
      <c r="W672" s="143">
        <f>$V$672*$K$672</f>
        <v>0</v>
      </c>
      <c r="X672" s="143">
        <v>0.00809</v>
      </c>
      <c r="Y672" s="143">
        <f>$X$672*$K$672</f>
        <v>0.052585</v>
      </c>
      <c r="Z672" s="143">
        <v>0</v>
      </c>
      <c r="AA672" s="144">
        <f>$Z$672*$K$672</f>
        <v>0</v>
      </c>
      <c r="AR672" s="6" t="s">
        <v>360</v>
      </c>
      <c r="AT672" s="6" t="s">
        <v>151</v>
      </c>
      <c r="AU672" s="6" t="s">
        <v>95</v>
      </c>
      <c r="AY672" s="6" t="s">
        <v>150</v>
      </c>
      <c r="BE672" s="87">
        <f>IF($U$672="základní",$N$672,0)</f>
        <v>0</v>
      </c>
      <c r="BF672" s="87">
        <f>IF($U$672="snížená",$N$672,0)</f>
        <v>0</v>
      </c>
      <c r="BG672" s="87">
        <f>IF($U$672="zákl. přenesená",$N$672,0)</f>
        <v>0</v>
      </c>
      <c r="BH672" s="87">
        <f>IF($U$672="sníž. přenesená",$N$672,0)</f>
        <v>0</v>
      </c>
      <c r="BI672" s="87">
        <f>IF($U$672="nulová",$N$672,0)</f>
        <v>0</v>
      </c>
      <c r="BJ672" s="6" t="s">
        <v>22</v>
      </c>
      <c r="BK672" s="87">
        <f>ROUND($L$672*$K$672,2)</f>
        <v>0</v>
      </c>
      <c r="BL672" s="6" t="s">
        <v>360</v>
      </c>
      <c r="BM672" s="6" t="s">
        <v>734</v>
      </c>
    </row>
    <row r="673" spans="2:51" s="6" customFormat="1" ht="18.75" customHeight="1">
      <c r="B673" s="151"/>
      <c r="C673" s="152"/>
      <c r="D673" s="152"/>
      <c r="E673" s="152"/>
      <c r="F673" s="240" t="s">
        <v>735</v>
      </c>
      <c r="G673" s="241"/>
      <c r="H673" s="241"/>
      <c r="I673" s="241"/>
      <c r="J673" s="152"/>
      <c r="K673" s="153">
        <v>6.5</v>
      </c>
      <c r="L673" s="152"/>
      <c r="M673" s="152"/>
      <c r="N673" s="152"/>
      <c r="O673" s="152"/>
      <c r="P673" s="152"/>
      <c r="Q673" s="152"/>
      <c r="R673" s="154"/>
      <c r="T673" s="155"/>
      <c r="U673" s="152"/>
      <c r="V673" s="152"/>
      <c r="W673" s="152"/>
      <c r="X673" s="152"/>
      <c r="Y673" s="152"/>
      <c r="Z673" s="152"/>
      <c r="AA673" s="156"/>
      <c r="AT673" s="157" t="s">
        <v>166</v>
      </c>
      <c r="AU673" s="157" t="s">
        <v>95</v>
      </c>
      <c r="AV673" s="157" t="s">
        <v>95</v>
      </c>
      <c r="AW673" s="157" t="s">
        <v>102</v>
      </c>
      <c r="AX673" s="157" t="s">
        <v>22</v>
      </c>
      <c r="AY673" s="157" t="s">
        <v>150</v>
      </c>
    </row>
    <row r="674" spans="2:65" s="6" customFormat="1" ht="27" customHeight="1">
      <c r="B674" s="23"/>
      <c r="C674" s="138" t="s">
        <v>736</v>
      </c>
      <c r="D674" s="138" t="s">
        <v>151</v>
      </c>
      <c r="E674" s="139" t="s">
        <v>737</v>
      </c>
      <c r="F674" s="229" t="s">
        <v>738</v>
      </c>
      <c r="G674" s="230"/>
      <c r="H674" s="230"/>
      <c r="I674" s="230"/>
      <c r="J674" s="140" t="s">
        <v>383</v>
      </c>
      <c r="K674" s="141">
        <v>0.466</v>
      </c>
      <c r="L674" s="231">
        <v>0</v>
      </c>
      <c r="M674" s="230"/>
      <c r="N674" s="232">
        <f>ROUND($L$674*$K$674,2)</f>
        <v>0</v>
      </c>
      <c r="O674" s="230"/>
      <c r="P674" s="230"/>
      <c r="Q674" s="230"/>
      <c r="R674" s="25"/>
      <c r="T674" s="142"/>
      <c r="U674" s="31" t="s">
        <v>45</v>
      </c>
      <c r="V674" s="24"/>
      <c r="W674" s="143">
        <f>$V$674*$K$674</f>
        <v>0</v>
      </c>
      <c r="X674" s="143">
        <v>0</v>
      </c>
      <c r="Y674" s="143">
        <f>$X$674*$K$674</f>
        <v>0</v>
      </c>
      <c r="Z674" s="143">
        <v>0</v>
      </c>
      <c r="AA674" s="144">
        <f>$Z$674*$K$674</f>
        <v>0</v>
      </c>
      <c r="AR674" s="6" t="s">
        <v>360</v>
      </c>
      <c r="AT674" s="6" t="s">
        <v>151</v>
      </c>
      <c r="AU674" s="6" t="s">
        <v>95</v>
      </c>
      <c r="AY674" s="6" t="s">
        <v>150</v>
      </c>
      <c r="BE674" s="87">
        <f>IF($U$674="základní",$N$674,0)</f>
        <v>0</v>
      </c>
      <c r="BF674" s="87">
        <f>IF($U$674="snížená",$N$674,0)</f>
        <v>0</v>
      </c>
      <c r="BG674" s="87">
        <f>IF($U$674="zákl. přenesená",$N$674,0)</f>
        <v>0</v>
      </c>
      <c r="BH674" s="87">
        <f>IF($U$674="sníž. přenesená",$N$674,0)</f>
        <v>0</v>
      </c>
      <c r="BI674" s="87">
        <f>IF($U$674="nulová",$N$674,0)</f>
        <v>0</v>
      </c>
      <c r="BJ674" s="6" t="s">
        <v>22</v>
      </c>
      <c r="BK674" s="87">
        <f>ROUND($L$674*$K$674,2)</f>
        <v>0</v>
      </c>
      <c r="BL674" s="6" t="s">
        <v>360</v>
      </c>
      <c r="BM674" s="6" t="s">
        <v>739</v>
      </c>
    </row>
    <row r="675" spans="2:63" s="127" customFormat="1" ht="30.75" customHeight="1">
      <c r="B675" s="128"/>
      <c r="C675" s="129"/>
      <c r="D675" s="137" t="s">
        <v>117</v>
      </c>
      <c r="E675" s="137"/>
      <c r="F675" s="137"/>
      <c r="G675" s="137"/>
      <c r="H675" s="137"/>
      <c r="I675" s="137"/>
      <c r="J675" s="137"/>
      <c r="K675" s="137"/>
      <c r="L675" s="137"/>
      <c r="M675" s="137"/>
      <c r="N675" s="227">
        <f>$BK$675</f>
        <v>0</v>
      </c>
      <c r="O675" s="228"/>
      <c r="P675" s="228"/>
      <c r="Q675" s="228"/>
      <c r="R675" s="131"/>
      <c r="T675" s="132"/>
      <c r="U675" s="129"/>
      <c r="V675" s="129"/>
      <c r="W675" s="133">
        <f>SUM($W$676:$W$685)</f>
        <v>0</v>
      </c>
      <c r="X675" s="129"/>
      <c r="Y675" s="133">
        <f>SUM($Y$676:$Y$685)</f>
        <v>0.352</v>
      </c>
      <c r="Z675" s="129"/>
      <c r="AA675" s="134">
        <f>SUM($AA$676:$AA$685)</f>
        <v>0</v>
      </c>
      <c r="AR675" s="135" t="s">
        <v>95</v>
      </c>
      <c r="AT675" s="135" t="s">
        <v>79</v>
      </c>
      <c r="AU675" s="135" t="s">
        <v>22</v>
      </c>
      <c r="AY675" s="135" t="s">
        <v>150</v>
      </c>
      <c r="BK675" s="136">
        <f>SUM($BK$676:$BK$685)</f>
        <v>0</v>
      </c>
    </row>
    <row r="676" spans="2:65" s="6" customFormat="1" ht="27" customHeight="1">
      <c r="B676" s="23"/>
      <c r="C676" s="138" t="s">
        <v>740</v>
      </c>
      <c r="D676" s="138" t="s">
        <v>151</v>
      </c>
      <c r="E676" s="139" t="s">
        <v>741</v>
      </c>
      <c r="F676" s="229" t="s">
        <v>742</v>
      </c>
      <c r="G676" s="230"/>
      <c r="H676" s="230"/>
      <c r="I676" s="230"/>
      <c r="J676" s="140" t="s">
        <v>154</v>
      </c>
      <c r="K676" s="141">
        <v>21</v>
      </c>
      <c r="L676" s="231">
        <v>0</v>
      </c>
      <c r="M676" s="230"/>
      <c r="N676" s="232">
        <f>ROUND($L$676*$K$676,2)</f>
        <v>0</v>
      </c>
      <c r="O676" s="230"/>
      <c r="P676" s="230"/>
      <c r="Q676" s="230"/>
      <c r="R676" s="25"/>
      <c r="T676" s="142"/>
      <c r="U676" s="31" t="s">
        <v>45</v>
      </c>
      <c r="V676" s="24"/>
      <c r="W676" s="143">
        <f>$V$676*$K$676</f>
        <v>0</v>
      </c>
      <c r="X676" s="143">
        <v>0</v>
      </c>
      <c r="Y676" s="143">
        <f>$X$676*$K$676</f>
        <v>0</v>
      </c>
      <c r="Z676" s="143">
        <v>0</v>
      </c>
      <c r="AA676" s="144">
        <f>$Z$676*$K$676</f>
        <v>0</v>
      </c>
      <c r="AR676" s="6" t="s">
        <v>360</v>
      </c>
      <c r="AT676" s="6" t="s">
        <v>151</v>
      </c>
      <c r="AU676" s="6" t="s">
        <v>95</v>
      </c>
      <c r="AY676" s="6" t="s">
        <v>150</v>
      </c>
      <c r="BE676" s="87">
        <f>IF($U$676="základní",$N$676,0)</f>
        <v>0</v>
      </c>
      <c r="BF676" s="87">
        <f>IF($U$676="snížená",$N$676,0)</f>
        <v>0</v>
      </c>
      <c r="BG676" s="87">
        <f>IF($U$676="zákl. přenesená",$N$676,0)</f>
        <v>0</v>
      </c>
      <c r="BH676" s="87">
        <f>IF($U$676="sníž. přenesená",$N$676,0)</f>
        <v>0</v>
      </c>
      <c r="BI676" s="87">
        <f>IF($U$676="nulová",$N$676,0)</f>
        <v>0</v>
      </c>
      <c r="BJ676" s="6" t="s">
        <v>22</v>
      </c>
      <c r="BK676" s="87">
        <f>ROUND($L$676*$K$676,2)</f>
        <v>0</v>
      </c>
      <c r="BL676" s="6" t="s">
        <v>360</v>
      </c>
      <c r="BM676" s="6" t="s">
        <v>743</v>
      </c>
    </row>
    <row r="677" spans="2:51" s="6" customFormat="1" ht="18.75" customHeight="1">
      <c r="B677" s="151"/>
      <c r="C677" s="152"/>
      <c r="D677" s="152"/>
      <c r="E677" s="152"/>
      <c r="F677" s="240" t="s">
        <v>744</v>
      </c>
      <c r="G677" s="241"/>
      <c r="H677" s="241"/>
      <c r="I677" s="241"/>
      <c r="J677" s="152"/>
      <c r="K677" s="153">
        <v>21</v>
      </c>
      <c r="L677" s="152"/>
      <c r="M677" s="152"/>
      <c r="N677" s="152"/>
      <c r="O677" s="152"/>
      <c r="P677" s="152"/>
      <c r="Q677" s="152"/>
      <c r="R677" s="154"/>
      <c r="T677" s="155"/>
      <c r="U677" s="152"/>
      <c r="V677" s="152"/>
      <c r="W677" s="152"/>
      <c r="X677" s="152"/>
      <c r="Y677" s="152"/>
      <c r="Z677" s="152"/>
      <c r="AA677" s="156"/>
      <c r="AT677" s="157" t="s">
        <v>166</v>
      </c>
      <c r="AU677" s="157" t="s">
        <v>95</v>
      </c>
      <c r="AV677" s="157" t="s">
        <v>95</v>
      </c>
      <c r="AW677" s="157" t="s">
        <v>102</v>
      </c>
      <c r="AX677" s="157" t="s">
        <v>22</v>
      </c>
      <c r="AY677" s="157" t="s">
        <v>150</v>
      </c>
    </row>
    <row r="678" spans="2:65" s="6" customFormat="1" ht="27" customHeight="1">
      <c r="B678" s="23"/>
      <c r="C678" s="138" t="s">
        <v>745</v>
      </c>
      <c r="D678" s="138" t="s">
        <v>151</v>
      </c>
      <c r="E678" s="139" t="s">
        <v>746</v>
      </c>
      <c r="F678" s="229" t="s">
        <v>747</v>
      </c>
      <c r="G678" s="230"/>
      <c r="H678" s="230"/>
      <c r="I678" s="230"/>
      <c r="J678" s="140" t="s">
        <v>154</v>
      </c>
      <c r="K678" s="141">
        <v>1</v>
      </c>
      <c r="L678" s="231">
        <v>0</v>
      </c>
      <c r="M678" s="230"/>
      <c r="N678" s="232">
        <f>ROUND($L$678*$K$678,2)</f>
        <v>0</v>
      </c>
      <c r="O678" s="230"/>
      <c r="P678" s="230"/>
      <c r="Q678" s="230"/>
      <c r="R678" s="25"/>
      <c r="T678" s="142"/>
      <c r="U678" s="31" t="s">
        <v>45</v>
      </c>
      <c r="V678" s="24"/>
      <c r="W678" s="143">
        <f>$V$678*$K$678</f>
        <v>0</v>
      </c>
      <c r="X678" s="143">
        <v>0</v>
      </c>
      <c r="Y678" s="143">
        <f>$X$678*$K$678</f>
        <v>0</v>
      </c>
      <c r="Z678" s="143">
        <v>0</v>
      </c>
      <c r="AA678" s="144">
        <f>$Z$678*$K$678</f>
        <v>0</v>
      </c>
      <c r="AR678" s="6" t="s">
        <v>360</v>
      </c>
      <c r="AT678" s="6" t="s">
        <v>151</v>
      </c>
      <c r="AU678" s="6" t="s">
        <v>95</v>
      </c>
      <c r="AY678" s="6" t="s">
        <v>150</v>
      </c>
      <c r="BE678" s="87">
        <f>IF($U$678="základní",$N$678,0)</f>
        <v>0</v>
      </c>
      <c r="BF678" s="87">
        <f>IF($U$678="snížená",$N$678,0)</f>
        <v>0</v>
      </c>
      <c r="BG678" s="87">
        <f>IF($U$678="zákl. přenesená",$N$678,0)</f>
        <v>0</v>
      </c>
      <c r="BH678" s="87">
        <f>IF($U$678="sníž. přenesená",$N$678,0)</f>
        <v>0</v>
      </c>
      <c r="BI678" s="87">
        <f>IF($U$678="nulová",$N$678,0)</f>
        <v>0</v>
      </c>
      <c r="BJ678" s="6" t="s">
        <v>22</v>
      </c>
      <c r="BK678" s="87">
        <f>ROUND($L$678*$K$678,2)</f>
        <v>0</v>
      </c>
      <c r="BL678" s="6" t="s">
        <v>360</v>
      </c>
      <c r="BM678" s="6" t="s">
        <v>748</v>
      </c>
    </row>
    <row r="679" spans="2:65" s="6" customFormat="1" ht="27" customHeight="1">
      <c r="B679" s="23"/>
      <c r="C679" s="172" t="s">
        <v>749</v>
      </c>
      <c r="D679" s="172" t="s">
        <v>417</v>
      </c>
      <c r="E679" s="173" t="s">
        <v>750</v>
      </c>
      <c r="F679" s="234" t="s">
        <v>751</v>
      </c>
      <c r="G679" s="235"/>
      <c r="H679" s="235"/>
      <c r="I679" s="235"/>
      <c r="J679" s="174" t="s">
        <v>154</v>
      </c>
      <c r="K679" s="175">
        <v>11</v>
      </c>
      <c r="L679" s="236">
        <v>0</v>
      </c>
      <c r="M679" s="235"/>
      <c r="N679" s="237">
        <f>ROUND($L$679*$K$679,2)</f>
        <v>0</v>
      </c>
      <c r="O679" s="230"/>
      <c r="P679" s="230"/>
      <c r="Q679" s="230"/>
      <c r="R679" s="25"/>
      <c r="T679" s="142"/>
      <c r="U679" s="31" t="s">
        <v>45</v>
      </c>
      <c r="V679" s="24"/>
      <c r="W679" s="143">
        <f>$V$679*$K$679</f>
        <v>0</v>
      </c>
      <c r="X679" s="143">
        <v>0.016</v>
      </c>
      <c r="Y679" s="143">
        <f>$X$679*$K$679</f>
        <v>0.176</v>
      </c>
      <c r="Z679" s="143">
        <v>0</v>
      </c>
      <c r="AA679" s="144">
        <f>$Z$679*$K$679</f>
        <v>0</v>
      </c>
      <c r="AR679" s="6" t="s">
        <v>455</v>
      </c>
      <c r="AT679" s="6" t="s">
        <v>417</v>
      </c>
      <c r="AU679" s="6" t="s">
        <v>95</v>
      </c>
      <c r="AY679" s="6" t="s">
        <v>150</v>
      </c>
      <c r="BE679" s="87">
        <f>IF($U$679="základní",$N$679,0)</f>
        <v>0</v>
      </c>
      <c r="BF679" s="87">
        <f>IF($U$679="snížená",$N$679,0)</f>
        <v>0</v>
      </c>
      <c r="BG679" s="87">
        <f>IF($U$679="zákl. přenesená",$N$679,0)</f>
        <v>0</v>
      </c>
      <c r="BH679" s="87">
        <f>IF($U$679="sníž. přenesená",$N$679,0)</f>
        <v>0</v>
      </c>
      <c r="BI679" s="87">
        <f>IF($U$679="nulová",$N$679,0)</f>
        <v>0</v>
      </c>
      <c r="BJ679" s="6" t="s">
        <v>22</v>
      </c>
      <c r="BK679" s="87">
        <f>ROUND($L$679*$K$679,2)</f>
        <v>0</v>
      </c>
      <c r="BL679" s="6" t="s">
        <v>360</v>
      </c>
      <c r="BM679" s="6" t="s">
        <v>752</v>
      </c>
    </row>
    <row r="680" spans="2:65" s="6" customFormat="1" ht="27" customHeight="1">
      <c r="B680" s="23"/>
      <c r="C680" s="172" t="s">
        <v>753</v>
      </c>
      <c r="D680" s="172" t="s">
        <v>417</v>
      </c>
      <c r="E680" s="173" t="s">
        <v>754</v>
      </c>
      <c r="F680" s="234" t="s">
        <v>755</v>
      </c>
      <c r="G680" s="235"/>
      <c r="H680" s="235"/>
      <c r="I680" s="235"/>
      <c r="J680" s="174" t="s">
        <v>154</v>
      </c>
      <c r="K680" s="175">
        <v>4</v>
      </c>
      <c r="L680" s="236">
        <v>0</v>
      </c>
      <c r="M680" s="235"/>
      <c r="N680" s="237">
        <f>ROUND($L$680*$K$680,2)</f>
        <v>0</v>
      </c>
      <c r="O680" s="230"/>
      <c r="P680" s="230"/>
      <c r="Q680" s="230"/>
      <c r="R680" s="25"/>
      <c r="T680" s="142"/>
      <c r="U680" s="31" t="s">
        <v>45</v>
      </c>
      <c r="V680" s="24"/>
      <c r="W680" s="143">
        <f>$V$680*$K$680</f>
        <v>0</v>
      </c>
      <c r="X680" s="143">
        <v>0.016</v>
      </c>
      <c r="Y680" s="143">
        <f>$X$680*$K$680</f>
        <v>0.064</v>
      </c>
      <c r="Z680" s="143">
        <v>0</v>
      </c>
      <c r="AA680" s="144">
        <f>$Z$680*$K$680</f>
        <v>0</v>
      </c>
      <c r="AR680" s="6" t="s">
        <v>455</v>
      </c>
      <c r="AT680" s="6" t="s">
        <v>417</v>
      </c>
      <c r="AU680" s="6" t="s">
        <v>95</v>
      </c>
      <c r="AY680" s="6" t="s">
        <v>150</v>
      </c>
      <c r="BE680" s="87">
        <f>IF($U$680="základní",$N$680,0)</f>
        <v>0</v>
      </c>
      <c r="BF680" s="87">
        <f>IF($U$680="snížená",$N$680,0)</f>
        <v>0</v>
      </c>
      <c r="BG680" s="87">
        <f>IF($U$680="zákl. přenesená",$N$680,0)</f>
        <v>0</v>
      </c>
      <c r="BH680" s="87">
        <f>IF($U$680="sníž. přenesená",$N$680,0)</f>
        <v>0</v>
      </c>
      <c r="BI680" s="87">
        <f>IF($U$680="nulová",$N$680,0)</f>
        <v>0</v>
      </c>
      <c r="BJ680" s="6" t="s">
        <v>22</v>
      </c>
      <c r="BK680" s="87">
        <f>ROUND($L$680*$K$680,2)</f>
        <v>0</v>
      </c>
      <c r="BL680" s="6" t="s">
        <v>360</v>
      </c>
      <c r="BM680" s="6" t="s">
        <v>756</v>
      </c>
    </row>
    <row r="681" spans="2:65" s="6" customFormat="1" ht="27" customHeight="1">
      <c r="B681" s="23"/>
      <c r="C681" s="172" t="s">
        <v>757</v>
      </c>
      <c r="D681" s="172" t="s">
        <v>417</v>
      </c>
      <c r="E681" s="173" t="s">
        <v>758</v>
      </c>
      <c r="F681" s="234" t="s">
        <v>759</v>
      </c>
      <c r="G681" s="235"/>
      <c r="H681" s="235"/>
      <c r="I681" s="235"/>
      <c r="J681" s="174" t="s">
        <v>154</v>
      </c>
      <c r="K681" s="175">
        <v>6</v>
      </c>
      <c r="L681" s="236">
        <v>0</v>
      </c>
      <c r="M681" s="235"/>
      <c r="N681" s="237">
        <f>ROUND($L$681*$K$681,2)</f>
        <v>0</v>
      </c>
      <c r="O681" s="230"/>
      <c r="P681" s="230"/>
      <c r="Q681" s="230"/>
      <c r="R681" s="25"/>
      <c r="T681" s="142"/>
      <c r="U681" s="31" t="s">
        <v>45</v>
      </c>
      <c r="V681" s="24"/>
      <c r="W681" s="143">
        <f>$V$681*$K$681</f>
        <v>0</v>
      </c>
      <c r="X681" s="143">
        <v>0.016</v>
      </c>
      <c r="Y681" s="143">
        <f>$X$681*$K$681</f>
        <v>0.096</v>
      </c>
      <c r="Z681" s="143">
        <v>0</v>
      </c>
      <c r="AA681" s="144">
        <f>$Z$681*$K$681</f>
        <v>0</v>
      </c>
      <c r="AR681" s="6" t="s">
        <v>455</v>
      </c>
      <c r="AT681" s="6" t="s">
        <v>417</v>
      </c>
      <c r="AU681" s="6" t="s">
        <v>95</v>
      </c>
      <c r="AY681" s="6" t="s">
        <v>150</v>
      </c>
      <c r="BE681" s="87">
        <f>IF($U$681="základní",$N$681,0)</f>
        <v>0</v>
      </c>
      <c r="BF681" s="87">
        <f>IF($U$681="snížená",$N$681,0)</f>
        <v>0</v>
      </c>
      <c r="BG681" s="87">
        <f>IF($U$681="zákl. přenesená",$N$681,0)</f>
        <v>0</v>
      </c>
      <c r="BH681" s="87">
        <f>IF($U$681="sníž. přenesená",$N$681,0)</f>
        <v>0</v>
      </c>
      <c r="BI681" s="87">
        <f>IF($U$681="nulová",$N$681,0)</f>
        <v>0</v>
      </c>
      <c r="BJ681" s="6" t="s">
        <v>22</v>
      </c>
      <c r="BK681" s="87">
        <f>ROUND($L$681*$K$681,2)</f>
        <v>0</v>
      </c>
      <c r="BL681" s="6" t="s">
        <v>360</v>
      </c>
      <c r="BM681" s="6" t="s">
        <v>760</v>
      </c>
    </row>
    <row r="682" spans="2:65" s="6" customFormat="1" ht="27" customHeight="1">
      <c r="B682" s="23"/>
      <c r="C682" s="172" t="s">
        <v>761</v>
      </c>
      <c r="D682" s="172" t="s">
        <v>417</v>
      </c>
      <c r="E682" s="173" t="s">
        <v>762</v>
      </c>
      <c r="F682" s="234" t="s">
        <v>763</v>
      </c>
      <c r="G682" s="235"/>
      <c r="H682" s="235"/>
      <c r="I682" s="235"/>
      <c r="J682" s="174" t="s">
        <v>154</v>
      </c>
      <c r="K682" s="175">
        <v>1</v>
      </c>
      <c r="L682" s="236">
        <v>0</v>
      </c>
      <c r="M682" s="235"/>
      <c r="N682" s="237">
        <f>ROUND($L$682*$K$682,2)</f>
        <v>0</v>
      </c>
      <c r="O682" s="230"/>
      <c r="P682" s="230"/>
      <c r="Q682" s="230"/>
      <c r="R682" s="25"/>
      <c r="T682" s="142"/>
      <c r="U682" s="31" t="s">
        <v>45</v>
      </c>
      <c r="V682" s="24"/>
      <c r="W682" s="143">
        <f>$V$682*$K$682</f>
        <v>0</v>
      </c>
      <c r="X682" s="143">
        <v>0.016</v>
      </c>
      <c r="Y682" s="143">
        <f>$X$682*$K$682</f>
        <v>0.016</v>
      </c>
      <c r="Z682" s="143">
        <v>0</v>
      </c>
      <c r="AA682" s="144">
        <f>$Z$682*$K$682</f>
        <v>0</v>
      </c>
      <c r="AR682" s="6" t="s">
        <v>455</v>
      </c>
      <c r="AT682" s="6" t="s">
        <v>417</v>
      </c>
      <c r="AU682" s="6" t="s">
        <v>95</v>
      </c>
      <c r="AY682" s="6" t="s">
        <v>150</v>
      </c>
      <c r="BE682" s="87">
        <f>IF($U$682="základní",$N$682,0)</f>
        <v>0</v>
      </c>
      <c r="BF682" s="87">
        <f>IF($U$682="snížená",$N$682,0)</f>
        <v>0</v>
      </c>
      <c r="BG682" s="87">
        <f>IF($U$682="zákl. přenesená",$N$682,0)</f>
        <v>0</v>
      </c>
      <c r="BH682" s="87">
        <f>IF($U$682="sníž. přenesená",$N$682,0)</f>
        <v>0</v>
      </c>
      <c r="BI682" s="87">
        <f>IF($U$682="nulová",$N$682,0)</f>
        <v>0</v>
      </c>
      <c r="BJ682" s="6" t="s">
        <v>22</v>
      </c>
      <c r="BK682" s="87">
        <f>ROUND($L$682*$K$682,2)</f>
        <v>0</v>
      </c>
      <c r="BL682" s="6" t="s">
        <v>360</v>
      </c>
      <c r="BM682" s="6" t="s">
        <v>764</v>
      </c>
    </row>
    <row r="683" spans="2:65" s="6" customFormat="1" ht="15.75" customHeight="1">
      <c r="B683" s="23"/>
      <c r="C683" s="138" t="s">
        <v>765</v>
      </c>
      <c r="D683" s="138" t="s">
        <v>151</v>
      </c>
      <c r="E683" s="139" t="s">
        <v>766</v>
      </c>
      <c r="F683" s="229" t="s">
        <v>767</v>
      </c>
      <c r="G683" s="230"/>
      <c r="H683" s="230"/>
      <c r="I683" s="230"/>
      <c r="J683" s="140" t="s">
        <v>154</v>
      </c>
      <c r="K683" s="141">
        <v>22</v>
      </c>
      <c r="L683" s="231">
        <v>0</v>
      </c>
      <c r="M683" s="230"/>
      <c r="N683" s="232">
        <f>ROUND($L$683*$K$683,2)</f>
        <v>0</v>
      </c>
      <c r="O683" s="230"/>
      <c r="P683" s="230"/>
      <c r="Q683" s="230"/>
      <c r="R683" s="25"/>
      <c r="T683" s="142"/>
      <c r="U683" s="31" t="s">
        <v>45</v>
      </c>
      <c r="V683" s="24"/>
      <c r="W683" s="143">
        <f>$V$683*$K$683</f>
        <v>0</v>
      </c>
      <c r="X683" s="143">
        <v>0</v>
      </c>
      <c r="Y683" s="143">
        <f>$X$683*$K$683</f>
        <v>0</v>
      </c>
      <c r="Z683" s="143">
        <v>0</v>
      </c>
      <c r="AA683" s="144">
        <f>$Z$683*$K$683</f>
        <v>0</v>
      </c>
      <c r="AR683" s="6" t="s">
        <v>360</v>
      </c>
      <c r="AT683" s="6" t="s">
        <v>151</v>
      </c>
      <c r="AU683" s="6" t="s">
        <v>95</v>
      </c>
      <c r="AY683" s="6" t="s">
        <v>150</v>
      </c>
      <c r="BE683" s="87">
        <f>IF($U$683="základní",$N$683,0)</f>
        <v>0</v>
      </c>
      <c r="BF683" s="87">
        <f>IF($U$683="snížená",$N$683,0)</f>
        <v>0</v>
      </c>
      <c r="BG683" s="87">
        <f>IF($U$683="zákl. přenesená",$N$683,0)</f>
        <v>0</v>
      </c>
      <c r="BH683" s="87">
        <f>IF($U$683="sníž. přenesená",$N$683,0)</f>
        <v>0</v>
      </c>
      <c r="BI683" s="87">
        <f>IF($U$683="nulová",$N$683,0)</f>
        <v>0</v>
      </c>
      <c r="BJ683" s="6" t="s">
        <v>22</v>
      </c>
      <c r="BK683" s="87">
        <f>ROUND($L$683*$K$683,2)</f>
        <v>0</v>
      </c>
      <c r="BL683" s="6" t="s">
        <v>360</v>
      </c>
      <c r="BM683" s="6" t="s">
        <v>768</v>
      </c>
    </row>
    <row r="684" spans="2:65" s="6" customFormat="1" ht="15.75" customHeight="1">
      <c r="B684" s="23"/>
      <c r="C684" s="172" t="s">
        <v>769</v>
      </c>
      <c r="D684" s="172" t="s">
        <v>417</v>
      </c>
      <c r="E684" s="173" t="s">
        <v>770</v>
      </c>
      <c r="F684" s="234" t="s">
        <v>771</v>
      </c>
      <c r="G684" s="235"/>
      <c r="H684" s="235"/>
      <c r="I684" s="235"/>
      <c r="J684" s="174" t="s">
        <v>154</v>
      </c>
      <c r="K684" s="175">
        <v>22</v>
      </c>
      <c r="L684" s="236">
        <v>0</v>
      </c>
      <c r="M684" s="235"/>
      <c r="N684" s="237">
        <f>ROUND($L$684*$K$684,2)</f>
        <v>0</v>
      </c>
      <c r="O684" s="230"/>
      <c r="P684" s="230"/>
      <c r="Q684" s="230"/>
      <c r="R684" s="25"/>
      <c r="T684" s="142"/>
      <c r="U684" s="31" t="s">
        <v>45</v>
      </c>
      <c r="V684" s="24"/>
      <c r="W684" s="143">
        <f>$V$684*$K$684</f>
        <v>0</v>
      </c>
      <c r="X684" s="143">
        <v>0</v>
      </c>
      <c r="Y684" s="143">
        <f>$X$684*$K$684</f>
        <v>0</v>
      </c>
      <c r="Z684" s="143">
        <v>0</v>
      </c>
      <c r="AA684" s="144">
        <f>$Z$684*$K$684</f>
        <v>0</v>
      </c>
      <c r="AR684" s="6" t="s">
        <v>455</v>
      </c>
      <c r="AT684" s="6" t="s">
        <v>417</v>
      </c>
      <c r="AU684" s="6" t="s">
        <v>95</v>
      </c>
      <c r="AY684" s="6" t="s">
        <v>150</v>
      </c>
      <c r="BE684" s="87">
        <f>IF($U$684="základní",$N$684,0)</f>
        <v>0</v>
      </c>
      <c r="BF684" s="87">
        <f>IF($U$684="snížená",$N$684,0)</f>
        <v>0</v>
      </c>
      <c r="BG684" s="87">
        <f>IF($U$684="zákl. přenesená",$N$684,0)</f>
        <v>0</v>
      </c>
      <c r="BH684" s="87">
        <f>IF($U$684="sníž. přenesená",$N$684,0)</f>
        <v>0</v>
      </c>
      <c r="BI684" s="87">
        <f>IF($U$684="nulová",$N$684,0)</f>
        <v>0</v>
      </c>
      <c r="BJ684" s="6" t="s">
        <v>22</v>
      </c>
      <c r="BK684" s="87">
        <f>ROUND($L$684*$K$684,2)</f>
        <v>0</v>
      </c>
      <c r="BL684" s="6" t="s">
        <v>360</v>
      </c>
      <c r="BM684" s="6" t="s">
        <v>772</v>
      </c>
    </row>
    <row r="685" spans="2:65" s="6" customFormat="1" ht="27" customHeight="1">
      <c r="B685" s="23"/>
      <c r="C685" s="138" t="s">
        <v>773</v>
      </c>
      <c r="D685" s="138" t="s">
        <v>151</v>
      </c>
      <c r="E685" s="139" t="s">
        <v>774</v>
      </c>
      <c r="F685" s="229" t="s">
        <v>775</v>
      </c>
      <c r="G685" s="230"/>
      <c r="H685" s="230"/>
      <c r="I685" s="230"/>
      <c r="J685" s="140" t="s">
        <v>383</v>
      </c>
      <c r="K685" s="141">
        <v>0.352</v>
      </c>
      <c r="L685" s="231">
        <v>0</v>
      </c>
      <c r="M685" s="230"/>
      <c r="N685" s="232">
        <f>ROUND($L$685*$K$685,2)</f>
        <v>0</v>
      </c>
      <c r="O685" s="230"/>
      <c r="P685" s="230"/>
      <c r="Q685" s="230"/>
      <c r="R685" s="25"/>
      <c r="T685" s="142"/>
      <c r="U685" s="31" t="s">
        <v>45</v>
      </c>
      <c r="V685" s="24"/>
      <c r="W685" s="143">
        <f>$V$685*$K$685</f>
        <v>0</v>
      </c>
      <c r="X685" s="143">
        <v>0</v>
      </c>
      <c r="Y685" s="143">
        <f>$X$685*$K$685</f>
        <v>0</v>
      </c>
      <c r="Z685" s="143">
        <v>0</v>
      </c>
      <c r="AA685" s="144">
        <f>$Z$685*$K$685</f>
        <v>0</v>
      </c>
      <c r="AR685" s="6" t="s">
        <v>360</v>
      </c>
      <c r="AT685" s="6" t="s">
        <v>151</v>
      </c>
      <c r="AU685" s="6" t="s">
        <v>95</v>
      </c>
      <c r="AY685" s="6" t="s">
        <v>150</v>
      </c>
      <c r="BE685" s="87">
        <f>IF($U$685="základní",$N$685,0)</f>
        <v>0</v>
      </c>
      <c r="BF685" s="87">
        <f>IF($U$685="snížená",$N$685,0)</f>
        <v>0</v>
      </c>
      <c r="BG685" s="87">
        <f>IF($U$685="zákl. přenesená",$N$685,0)</f>
        <v>0</v>
      </c>
      <c r="BH685" s="87">
        <f>IF($U$685="sníž. přenesená",$N$685,0)</f>
        <v>0</v>
      </c>
      <c r="BI685" s="87">
        <f>IF($U$685="nulová",$N$685,0)</f>
        <v>0</v>
      </c>
      <c r="BJ685" s="6" t="s">
        <v>22</v>
      </c>
      <c r="BK685" s="87">
        <f>ROUND($L$685*$K$685,2)</f>
        <v>0</v>
      </c>
      <c r="BL685" s="6" t="s">
        <v>360</v>
      </c>
      <c r="BM685" s="6" t="s">
        <v>776</v>
      </c>
    </row>
    <row r="686" spans="2:63" s="127" customFormat="1" ht="30.75" customHeight="1">
      <c r="B686" s="128"/>
      <c r="C686" s="129"/>
      <c r="D686" s="137" t="s">
        <v>118</v>
      </c>
      <c r="E686" s="137"/>
      <c r="F686" s="137"/>
      <c r="G686" s="137"/>
      <c r="H686" s="137"/>
      <c r="I686" s="137"/>
      <c r="J686" s="137"/>
      <c r="K686" s="137"/>
      <c r="L686" s="137"/>
      <c r="M686" s="137"/>
      <c r="N686" s="227">
        <f>$BK$686</f>
        <v>0</v>
      </c>
      <c r="O686" s="228"/>
      <c r="P686" s="228"/>
      <c r="Q686" s="228"/>
      <c r="R686" s="131"/>
      <c r="T686" s="132"/>
      <c r="U686" s="129"/>
      <c r="V686" s="129"/>
      <c r="W686" s="133">
        <f>SUM($W$687:$W$720)</f>
        <v>0</v>
      </c>
      <c r="X686" s="129"/>
      <c r="Y686" s="133">
        <f>SUM($Y$687:$Y$720)</f>
        <v>2.5126878</v>
      </c>
      <c r="Z686" s="129"/>
      <c r="AA686" s="134">
        <f>SUM($AA$687:$AA$720)</f>
        <v>0</v>
      </c>
      <c r="AR686" s="135" t="s">
        <v>95</v>
      </c>
      <c r="AT686" s="135" t="s">
        <v>79</v>
      </c>
      <c r="AU686" s="135" t="s">
        <v>22</v>
      </c>
      <c r="AY686" s="135" t="s">
        <v>150</v>
      </c>
      <c r="BK686" s="136">
        <f>SUM($BK$687:$BK$720)</f>
        <v>0</v>
      </c>
    </row>
    <row r="687" spans="2:65" s="6" customFormat="1" ht="27" customHeight="1">
      <c r="B687" s="23"/>
      <c r="C687" s="138" t="s">
        <v>777</v>
      </c>
      <c r="D687" s="138" t="s">
        <v>151</v>
      </c>
      <c r="E687" s="139" t="s">
        <v>778</v>
      </c>
      <c r="F687" s="229" t="s">
        <v>779</v>
      </c>
      <c r="G687" s="230"/>
      <c r="H687" s="230"/>
      <c r="I687" s="230"/>
      <c r="J687" s="140" t="s">
        <v>201</v>
      </c>
      <c r="K687" s="141">
        <v>33</v>
      </c>
      <c r="L687" s="231">
        <v>0</v>
      </c>
      <c r="M687" s="230"/>
      <c r="N687" s="232">
        <f>ROUND($L$687*$K$687,2)</f>
        <v>0</v>
      </c>
      <c r="O687" s="230"/>
      <c r="P687" s="230"/>
      <c r="Q687" s="230"/>
      <c r="R687" s="25"/>
      <c r="T687" s="142"/>
      <c r="U687" s="31" t="s">
        <v>45</v>
      </c>
      <c r="V687" s="24"/>
      <c r="W687" s="143">
        <f>$V$687*$K$687</f>
        <v>0</v>
      </c>
      <c r="X687" s="143">
        <v>0.00079</v>
      </c>
      <c r="Y687" s="143">
        <f>$X$687*$K$687</f>
        <v>0.02607</v>
      </c>
      <c r="Z687" s="143">
        <v>0</v>
      </c>
      <c r="AA687" s="144">
        <f>$Z$687*$K$687</f>
        <v>0</v>
      </c>
      <c r="AR687" s="6" t="s">
        <v>360</v>
      </c>
      <c r="AT687" s="6" t="s">
        <v>151</v>
      </c>
      <c r="AU687" s="6" t="s">
        <v>95</v>
      </c>
      <c r="AY687" s="6" t="s">
        <v>150</v>
      </c>
      <c r="BE687" s="87">
        <f>IF($U$687="základní",$N$687,0)</f>
        <v>0</v>
      </c>
      <c r="BF687" s="87">
        <f>IF($U$687="snížená",$N$687,0)</f>
        <v>0</v>
      </c>
      <c r="BG687" s="87">
        <f>IF($U$687="zákl. přenesená",$N$687,0)</f>
        <v>0</v>
      </c>
      <c r="BH687" s="87">
        <f>IF($U$687="sníž. přenesená",$N$687,0)</f>
        <v>0</v>
      </c>
      <c r="BI687" s="87">
        <f>IF($U$687="nulová",$N$687,0)</f>
        <v>0</v>
      </c>
      <c r="BJ687" s="6" t="s">
        <v>22</v>
      </c>
      <c r="BK687" s="87">
        <f>ROUND($L$687*$K$687,2)</f>
        <v>0</v>
      </c>
      <c r="BL687" s="6" t="s">
        <v>360</v>
      </c>
      <c r="BM687" s="6" t="s">
        <v>780</v>
      </c>
    </row>
    <row r="688" spans="2:51" s="6" customFormat="1" ht="18.75" customHeight="1">
      <c r="B688" s="145"/>
      <c r="C688" s="146"/>
      <c r="D688" s="146"/>
      <c r="E688" s="146"/>
      <c r="F688" s="238" t="s">
        <v>781</v>
      </c>
      <c r="G688" s="239"/>
      <c r="H688" s="239"/>
      <c r="I688" s="239"/>
      <c r="J688" s="146"/>
      <c r="K688" s="146"/>
      <c r="L688" s="146"/>
      <c r="M688" s="146"/>
      <c r="N688" s="146"/>
      <c r="O688" s="146"/>
      <c r="P688" s="146"/>
      <c r="Q688" s="146"/>
      <c r="R688" s="147"/>
      <c r="T688" s="148"/>
      <c r="U688" s="146"/>
      <c r="V688" s="146"/>
      <c r="W688" s="146"/>
      <c r="X688" s="146"/>
      <c r="Y688" s="146"/>
      <c r="Z688" s="146"/>
      <c r="AA688" s="149"/>
      <c r="AT688" s="150" t="s">
        <v>166</v>
      </c>
      <c r="AU688" s="150" t="s">
        <v>95</v>
      </c>
      <c r="AV688" s="150" t="s">
        <v>22</v>
      </c>
      <c r="AW688" s="150" t="s">
        <v>102</v>
      </c>
      <c r="AX688" s="150" t="s">
        <v>80</v>
      </c>
      <c r="AY688" s="150" t="s">
        <v>150</v>
      </c>
    </row>
    <row r="689" spans="2:51" s="6" customFormat="1" ht="18.75" customHeight="1">
      <c r="B689" s="151"/>
      <c r="C689" s="152"/>
      <c r="D689" s="152"/>
      <c r="E689" s="152"/>
      <c r="F689" s="240" t="s">
        <v>782</v>
      </c>
      <c r="G689" s="241"/>
      <c r="H689" s="241"/>
      <c r="I689" s="241"/>
      <c r="J689" s="152"/>
      <c r="K689" s="153">
        <v>42.1</v>
      </c>
      <c r="L689" s="152"/>
      <c r="M689" s="152"/>
      <c r="N689" s="152"/>
      <c r="O689" s="152"/>
      <c r="P689" s="152"/>
      <c r="Q689" s="152"/>
      <c r="R689" s="154"/>
      <c r="T689" s="155"/>
      <c r="U689" s="152"/>
      <c r="V689" s="152"/>
      <c r="W689" s="152"/>
      <c r="X689" s="152"/>
      <c r="Y689" s="152"/>
      <c r="Z689" s="152"/>
      <c r="AA689" s="156"/>
      <c r="AT689" s="157" t="s">
        <v>166</v>
      </c>
      <c r="AU689" s="157" t="s">
        <v>95</v>
      </c>
      <c r="AV689" s="157" t="s">
        <v>95</v>
      </c>
      <c r="AW689" s="157" t="s">
        <v>102</v>
      </c>
      <c r="AX689" s="157" t="s">
        <v>80</v>
      </c>
      <c r="AY689" s="157" t="s">
        <v>150</v>
      </c>
    </row>
    <row r="690" spans="2:51" s="6" customFormat="1" ht="18.75" customHeight="1">
      <c r="B690" s="151"/>
      <c r="C690" s="152"/>
      <c r="D690" s="152"/>
      <c r="E690" s="152"/>
      <c r="F690" s="240" t="s">
        <v>783</v>
      </c>
      <c r="G690" s="241"/>
      <c r="H690" s="241"/>
      <c r="I690" s="241"/>
      <c r="J690" s="152"/>
      <c r="K690" s="153">
        <v>-9.1</v>
      </c>
      <c r="L690" s="152"/>
      <c r="M690" s="152"/>
      <c r="N690" s="152"/>
      <c r="O690" s="152"/>
      <c r="P690" s="152"/>
      <c r="Q690" s="152"/>
      <c r="R690" s="154"/>
      <c r="T690" s="155"/>
      <c r="U690" s="152"/>
      <c r="V690" s="152"/>
      <c r="W690" s="152"/>
      <c r="X690" s="152"/>
      <c r="Y690" s="152"/>
      <c r="Z690" s="152"/>
      <c r="AA690" s="156"/>
      <c r="AT690" s="157" t="s">
        <v>166</v>
      </c>
      <c r="AU690" s="157" t="s">
        <v>95</v>
      </c>
      <c r="AV690" s="157" t="s">
        <v>95</v>
      </c>
      <c r="AW690" s="157" t="s">
        <v>102</v>
      </c>
      <c r="AX690" s="157" t="s">
        <v>80</v>
      </c>
      <c r="AY690" s="157" t="s">
        <v>150</v>
      </c>
    </row>
    <row r="691" spans="2:51" s="6" customFormat="1" ht="18.75" customHeight="1">
      <c r="B691" s="165"/>
      <c r="C691" s="166"/>
      <c r="D691" s="166"/>
      <c r="E691" s="166"/>
      <c r="F691" s="242" t="s">
        <v>181</v>
      </c>
      <c r="G691" s="243"/>
      <c r="H691" s="243"/>
      <c r="I691" s="243"/>
      <c r="J691" s="166"/>
      <c r="K691" s="167">
        <v>33</v>
      </c>
      <c r="L691" s="166"/>
      <c r="M691" s="166"/>
      <c r="N691" s="166"/>
      <c r="O691" s="166"/>
      <c r="P691" s="166"/>
      <c r="Q691" s="166"/>
      <c r="R691" s="168"/>
      <c r="T691" s="169"/>
      <c r="U691" s="166"/>
      <c r="V691" s="166"/>
      <c r="W691" s="166"/>
      <c r="X691" s="166"/>
      <c r="Y691" s="166"/>
      <c r="Z691" s="166"/>
      <c r="AA691" s="170"/>
      <c r="AT691" s="171" t="s">
        <v>166</v>
      </c>
      <c r="AU691" s="171" t="s">
        <v>95</v>
      </c>
      <c r="AV691" s="171" t="s">
        <v>155</v>
      </c>
      <c r="AW691" s="171" t="s">
        <v>102</v>
      </c>
      <c r="AX691" s="171" t="s">
        <v>22</v>
      </c>
      <c r="AY691" s="171" t="s">
        <v>150</v>
      </c>
    </row>
    <row r="692" spans="2:65" s="6" customFormat="1" ht="27" customHeight="1">
      <c r="B692" s="23"/>
      <c r="C692" s="138" t="s">
        <v>784</v>
      </c>
      <c r="D692" s="138" t="s">
        <v>151</v>
      </c>
      <c r="E692" s="139" t="s">
        <v>785</v>
      </c>
      <c r="F692" s="229" t="s">
        <v>786</v>
      </c>
      <c r="G692" s="230"/>
      <c r="H692" s="230"/>
      <c r="I692" s="230"/>
      <c r="J692" s="140" t="s">
        <v>163</v>
      </c>
      <c r="K692" s="141">
        <v>40.5</v>
      </c>
      <c r="L692" s="231">
        <v>0</v>
      </c>
      <c r="M692" s="230"/>
      <c r="N692" s="232">
        <f>ROUND($L$692*$K$692,2)</f>
        <v>0</v>
      </c>
      <c r="O692" s="230"/>
      <c r="P692" s="230"/>
      <c r="Q692" s="230"/>
      <c r="R692" s="25"/>
      <c r="T692" s="142"/>
      <c r="U692" s="31" t="s">
        <v>45</v>
      </c>
      <c r="V692" s="24"/>
      <c r="W692" s="143">
        <f>$V$692*$K$692</f>
        <v>0</v>
      </c>
      <c r="X692" s="143">
        <v>0.00367</v>
      </c>
      <c r="Y692" s="143">
        <f>$X$692*$K$692</f>
        <v>0.14863500000000002</v>
      </c>
      <c r="Z692" s="143">
        <v>0</v>
      </c>
      <c r="AA692" s="144">
        <f>$Z$692*$K$692</f>
        <v>0</v>
      </c>
      <c r="AR692" s="6" t="s">
        <v>360</v>
      </c>
      <c r="AT692" s="6" t="s">
        <v>151</v>
      </c>
      <c r="AU692" s="6" t="s">
        <v>95</v>
      </c>
      <c r="AY692" s="6" t="s">
        <v>150</v>
      </c>
      <c r="BE692" s="87">
        <f>IF($U$692="základní",$N$692,0)</f>
        <v>0</v>
      </c>
      <c r="BF692" s="87">
        <f>IF($U$692="snížená",$N$692,0)</f>
        <v>0</v>
      </c>
      <c r="BG692" s="87">
        <f>IF($U$692="zákl. přenesená",$N$692,0)</f>
        <v>0</v>
      </c>
      <c r="BH692" s="87">
        <f>IF($U$692="sníž. přenesená",$N$692,0)</f>
        <v>0</v>
      </c>
      <c r="BI692" s="87">
        <f>IF($U$692="nulová",$N$692,0)</f>
        <v>0</v>
      </c>
      <c r="BJ692" s="6" t="s">
        <v>22</v>
      </c>
      <c r="BK692" s="87">
        <f>ROUND($L$692*$K$692,2)</f>
        <v>0</v>
      </c>
      <c r="BL692" s="6" t="s">
        <v>360</v>
      </c>
      <c r="BM692" s="6" t="s">
        <v>787</v>
      </c>
    </row>
    <row r="693" spans="2:51" s="6" customFormat="1" ht="18.75" customHeight="1">
      <c r="B693" s="145"/>
      <c r="C693" s="146"/>
      <c r="D693" s="146"/>
      <c r="E693" s="146"/>
      <c r="F693" s="238" t="s">
        <v>788</v>
      </c>
      <c r="G693" s="239"/>
      <c r="H693" s="239"/>
      <c r="I693" s="239"/>
      <c r="J693" s="146"/>
      <c r="K693" s="146"/>
      <c r="L693" s="146"/>
      <c r="M693" s="146"/>
      <c r="N693" s="146"/>
      <c r="O693" s="146"/>
      <c r="P693" s="146"/>
      <c r="Q693" s="146"/>
      <c r="R693" s="147"/>
      <c r="T693" s="148"/>
      <c r="U693" s="146"/>
      <c r="V693" s="146"/>
      <c r="W693" s="146"/>
      <c r="X693" s="146"/>
      <c r="Y693" s="146"/>
      <c r="Z693" s="146"/>
      <c r="AA693" s="149"/>
      <c r="AT693" s="150" t="s">
        <v>166</v>
      </c>
      <c r="AU693" s="150" t="s">
        <v>95</v>
      </c>
      <c r="AV693" s="150" t="s">
        <v>22</v>
      </c>
      <c r="AW693" s="150" t="s">
        <v>102</v>
      </c>
      <c r="AX693" s="150" t="s">
        <v>80</v>
      </c>
      <c r="AY693" s="150" t="s">
        <v>150</v>
      </c>
    </row>
    <row r="694" spans="2:51" s="6" customFormat="1" ht="18.75" customHeight="1">
      <c r="B694" s="151"/>
      <c r="C694" s="152"/>
      <c r="D694" s="152"/>
      <c r="E694" s="152"/>
      <c r="F694" s="240" t="s">
        <v>789</v>
      </c>
      <c r="G694" s="241"/>
      <c r="H694" s="241"/>
      <c r="I694" s="241"/>
      <c r="J694" s="152"/>
      <c r="K694" s="153">
        <v>40.5</v>
      </c>
      <c r="L694" s="152"/>
      <c r="M694" s="152"/>
      <c r="N694" s="152"/>
      <c r="O694" s="152"/>
      <c r="P694" s="152"/>
      <c r="Q694" s="152"/>
      <c r="R694" s="154"/>
      <c r="T694" s="155"/>
      <c r="U694" s="152"/>
      <c r="V694" s="152"/>
      <c r="W694" s="152"/>
      <c r="X694" s="152"/>
      <c r="Y694" s="152"/>
      <c r="Z694" s="152"/>
      <c r="AA694" s="156"/>
      <c r="AT694" s="157" t="s">
        <v>166</v>
      </c>
      <c r="AU694" s="157" t="s">
        <v>95</v>
      </c>
      <c r="AV694" s="157" t="s">
        <v>95</v>
      </c>
      <c r="AW694" s="157" t="s">
        <v>102</v>
      </c>
      <c r="AX694" s="157" t="s">
        <v>22</v>
      </c>
      <c r="AY694" s="157" t="s">
        <v>150</v>
      </c>
    </row>
    <row r="695" spans="2:65" s="6" customFormat="1" ht="27" customHeight="1">
      <c r="B695" s="23"/>
      <c r="C695" s="172" t="s">
        <v>790</v>
      </c>
      <c r="D695" s="172" t="s">
        <v>417</v>
      </c>
      <c r="E695" s="173" t="s">
        <v>791</v>
      </c>
      <c r="F695" s="234" t="s">
        <v>792</v>
      </c>
      <c r="G695" s="235"/>
      <c r="H695" s="235"/>
      <c r="I695" s="235"/>
      <c r="J695" s="174" t="s">
        <v>163</v>
      </c>
      <c r="K695" s="175">
        <v>49.995</v>
      </c>
      <c r="L695" s="236">
        <v>0</v>
      </c>
      <c r="M695" s="235"/>
      <c r="N695" s="237">
        <f>ROUND($L$695*$K$695,2)</f>
        <v>0</v>
      </c>
      <c r="O695" s="230"/>
      <c r="P695" s="230"/>
      <c r="Q695" s="230"/>
      <c r="R695" s="25"/>
      <c r="T695" s="142"/>
      <c r="U695" s="31" t="s">
        <v>45</v>
      </c>
      <c r="V695" s="24"/>
      <c r="W695" s="143">
        <f>$V$695*$K$695</f>
        <v>0</v>
      </c>
      <c r="X695" s="143">
        <v>0.0192</v>
      </c>
      <c r="Y695" s="143">
        <f>$X$695*$K$695</f>
        <v>0.9599039999999999</v>
      </c>
      <c r="Z695" s="143">
        <v>0</v>
      </c>
      <c r="AA695" s="144">
        <f>$Z$695*$K$695</f>
        <v>0</v>
      </c>
      <c r="AR695" s="6" t="s">
        <v>455</v>
      </c>
      <c r="AT695" s="6" t="s">
        <v>417</v>
      </c>
      <c r="AU695" s="6" t="s">
        <v>95</v>
      </c>
      <c r="AY695" s="6" t="s">
        <v>150</v>
      </c>
      <c r="BE695" s="87">
        <f>IF($U$695="základní",$N$695,0)</f>
        <v>0</v>
      </c>
      <c r="BF695" s="87">
        <f>IF($U$695="snížená",$N$695,0)</f>
        <v>0</v>
      </c>
      <c r="BG695" s="87">
        <f>IF($U$695="zákl. přenesená",$N$695,0)</f>
        <v>0</v>
      </c>
      <c r="BH695" s="87">
        <f>IF($U$695="sníž. přenesená",$N$695,0)</f>
        <v>0</v>
      </c>
      <c r="BI695" s="87">
        <f>IF($U$695="nulová",$N$695,0)</f>
        <v>0</v>
      </c>
      <c r="BJ695" s="6" t="s">
        <v>22</v>
      </c>
      <c r="BK695" s="87">
        <f>ROUND($L$695*$K$695,2)</f>
        <v>0</v>
      </c>
      <c r="BL695" s="6" t="s">
        <v>360</v>
      </c>
      <c r="BM695" s="6" t="s">
        <v>793</v>
      </c>
    </row>
    <row r="696" spans="2:51" s="6" customFormat="1" ht="18.75" customHeight="1">
      <c r="B696" s="151"/>
      <c r="C696" s="152"/>
      <c r="D696" s="152"/>
      <c r="E696" s="152"/>
      <c r="F696" s="240" t="s">
        <v>794</v>
      </c>
      <c r="G696" s="241"/>
      <c r="H696" s="241"/>
      <c r="I696" s="241"/>
      <c r="J696" s="152"/>
      <c r="K696" s="153">
        <v>49.995</v>
      </c>
      <c r="L696" s="152"/>
      <c r="M696" s="152"/>
      <c r="N696" s="152"/>
      <c r="O696" s="152"/>
      <c r="P696" s="152"/>
      <c r="Q696" s="152"/>
      <c r="R696" s="154"/>
      <c r="T696" s="155"/>
      <c r="U696" s="152"/>
      <c r="V696" s="152"/>
      <c r="W696" s="152"/>
      <c r="X696" s="152"/>
      <c r="Y696" s="152"/>
      <c r="Z696" s="152"/>
      <c r="AA696" s="156"/>
      <c r="AT696" s="157" t="s">
        <v>166</v>
      </c>
      <c r="AU696" s="157" t="s">
        <v>95</v>
      </c>
      <c r="AV696" s="157" t="s">
        <v>95</v>
      </c>
      <c r="AW696" s="157" t="s">
        <v>102</v>
      </c>
      <c r="AX696" s="157" t="s">
        <v>22</v>
      </c>
      <c r="AY696" s="157" t="s">
        <v>150</v>
      </c>
    </row>
    <row r="697" spans="2:65" s="6" customFormat="1" ht="27" customHeight="1">
      <c r="B697" s="23"/>
      <c r="C697" s="138" t="s">
        <v>795</v>
      </c>
      <c r="D697" s="138" t="s">
        <v>151</v>
      </c>
      <c r="E697" s="139" t="s">
        <v>796</v>
      </c>
      <c r="F697" s="229" t="s">
        <v>797</v>
      </c>
      <c r="G697" s="230"/>
      <c r="H697" s="230"/>
      <c r="I697" s="230"/>
      <c r="J697" s="140" t="s">
        <v>163</v>
      </c>
      <c r="K697" s="141">
        <v>44.17</v>
      </c>
      <c r="L697" s="231">
        <v>0</v>
      </c>
      <c r="M697" s="230"/>
      <c r="N697" s="232">
        <f>ROUND($L$697*$K$697,2)</f>
        <v>0</v>
      </c>
      <c r="O697" s="230"/>
      <c r="P697" s="230"/>
      <c r="Q697" s="230"/>
      <c r="R697" s="25"/>
      <c r="T697" s="142"/>
      <c r="U697" s="31" t="s">
        <v>45</v>
      </c>
      <c r="V697" s="24"/>
      <c r="W697" s="143">
        <f>$V$697*$K$697</f>
        <v>0</v>
      </c>
      <c r="X697" s="143">
        <v>0.00372</v>
      </c>
      <c r="Y697" s="143">
        <f>$X$697*$K$697</f>
        <v>0.16431240000000003</v>
      </c>
      <c r="Z697" s="143">
        <v>0</v>
      </c>
      <c r="AA697" s="144">
        <f>$Z$697*$K$697</f>
        <v>0</v>
      </c>
      <c r="AR697" s="6" t="s">
        <v>360</v>
      </c>
      <c r="AT697" s="6" t="s">
        <v>151</v>
      </c>
      <c r="AU697" s="6" t="s">
        <v>95</v>
      </c>
      <c r="AY697" s="6" t="s">
        <v>150</v>
      </c>
      <c r="BE697" s="87">
        <f>IF($U$697="základní",$N$697,0)</f>
        <v>0</v>
      </c>
      <c r="BF697" s="87">
        <f>IF($U$697="snížená",$N$697,0)</f>
        <v>0</v>
      </c>
      <c r="BG697" s="87">
        <f>IF($U$697="zákl. přenesená",$N$697,0)</f>
        <v>0</v>
      </c>
      <c r="BH697" s="87">
        <f>IF($U$697="sníž. přenesená",$N$697,0)</f>
        <v>0</v>
      </c>
      <c r="BI697" s="87">
        <f>IF($U$697="nulová",$N$697,0)</f>
        <v>0</v>
      </c>
      <c r="BJ697" s="6" t="s">
        <v>22</v>
      </c>
      <c r="BK697" s="87">
        <f>ROUND($L$697*$K$697,2)</f>
        <v>0</v>
      </c>
      <c r="BL697" s="6" t="s">
        <v>360</v>
      </c>
      <c r="BM697" s="6" t="s">
        <v>798</v>
      </c>
    </row>
    <row r="698" spans="2:51" s="6" customFormat="1" ht="18.75" customHeight="1">
      <c r="B698" s="145"/>
      <c r="C698" s="146"/>
      <c r="D698" s="146"/>
      <c r="E698" s="146"/>
      <c r="F698" s="238" t="s">
        <v>799</v>
      </c>
      <c r="G698" s="239"/>
      <c r="H698" s="239"/>
      <c r="I698" s="239"/>
      <c r="J698" s="146"/>
      <c r="K698" s="146"/>
      <c r="L698" s="146"/>
      <c r="M698" s="146"/>
      <c r="N698" s="146"/>
      <c r="O698" s="146"/>
      <c r="P698" s="146"/>
      <c r="Q698" s="146"/>
      <c r="R698" s="147"/>
      <c r="T698" s="148"/>
      <c r="U698" s="146"/>
      <c r="V698" s="146"/>
      <c r="W698" s="146"/>
      <c r="X698" s="146"/>
      <c r="Y698" s="146"/>
      <c r="Z698" s="146"/>
      <c r="AA698" s="149"/>
      <c r="AT698" s="150" t="s">
        <v>166</v>
      </c>
      <c r="AU698" s="150" t="s">
        <v>95</v>
      </c>
      <c r="AV698" s="150" t="s">
        <v>22</v>
      </c>
      <c r="AW698" s="150" t="s">
        <v>102</v>
      </c>
      <c r="AX698" s="150" t="s">
        <v>80</v>
      </c>
      <c r="AY698" s="150" t="s">
        <v>150</v>
      </c>
    </row>
    <row r="699" spans="2:51" s="6" customFormat="1" ht="18.75" customHeight="1">
      <c r="B699" s="145"/>
      <c r="C699" s="146"/>
      <c r="D699" s="146"/>
      <c r="E699" s="146"/>
      <c r="F699" s="238" t="s">
        <v>365</v>
      </c>
      <c r="G699" s="239"/>
      <c r="H699" s="239"/>
      <c r="I699" s="239"/>
      <c r="J699" s="146"/>
      <c r="K699" s="146"/>
      <c r="L699" s="146"/>
      <c r="M699" s="146"/>
      <c r="N699" s="146"/>
      <c r="O699" s="146"/>
      <c r="P699" s="146"/>
      <c r="Q699" s="146"/>
      <c r="R699" s="147"/>
      <c r="T699" s="148"/>
      <c r="U699" s="146"/>
      <c r="V699" s="146"/>
      <c r="W699" s="146"/>
      <c r="X699" s="146"/>
      <c r="Y699" s="146"/>
      <c r="Z699" s="146"/>
      <c r="AA699" s="149"/>
      <c r="AT699" s="150" t="s">
        <v>166</v>
      </c>
      <c r="AU699" s="150" t="s">
        <v>95</v>
      </c>
      <c r="AV699" s="150" t="s">
        <v>22</v>
      </c>
      <c r="AW699" s="150" t="s">
        <v>102</v>
      </c>
      <c r="AX699" s="150" t="s">
        <v>80</v>
      </c>
      <c r="AY699" s="150" t="s">
        <v>150</v>
      </c>
    </row>
    <row r="700" spans="2:51" s="6" customFormat="1" ht="18.75" customHeight="1">
      <c r="B700" s="151"/>
      <c r="C700" s="152"/>
      <c r="D700" s="152"/>
      <c r="E700" s="152"/>
      <c r="F700" s="240" t="s">
        <v>800</v>
      </c>
      <c r="G700" s="241"/>
      <c r="H700" s="241"/>
      <c r="I700" s="241"/>
      <c r="J700" s="152"/>
      <c r="K700" s="153">
        <v>14.15</v>
      </c>
      <c r="L700" s="152"/>
      <c r="M700" s="152"/>
      <c r="N700" s="152"/>
      <c r="O700" s="152"/>
      <c r="P700" s="152"/>
      <c r="Q700" s="152"/>
      <c r="R700" s="154"/>
      <c r="T700" s="155"/>
      <c r="U700" s="152"/>
      <c r="V700" s="152"/>
      <c r="W700" s="152"/>
      <c r="X700" s="152"/>
      <c r="Y700" s="152"/>
      <c r="Z700" s="152"/>
      <c r="AA700" s="156"/>
      <c r="AT700" s="157" t="s">
        <v>166</v>
      </c>
      <c r="AU700" s="157" t="s">
        <v>95</v>
      </c>
      <c r="AV700" s="157" t="s">
        <v>95</v>
      </c>
      <c r="AW700" s="157" t="s">
        <v>102</v>
      </c>
      <c r="AX700" s="157" t="s">
        <v>80</v>
      </c>
      <c r="AY700" s="157" t="s">
        <v>150</v>
      </c>
    </row>
    <row r="701" spans="2:51" s="6" customFormat="1" ht="18.75" customHeight="1">
      <c r="B701" s="151"/>
      <c r="C701" s="152"/>
      <c r="D701" s="152"/>
      <c r="E701" s="152"/>
      <c r="F701" s="240" t="s">
        <v>801</v>
      </c>
      <c r="G701" s="241"/>
      <c r="H701" s="241"/>
      <c r="I701" s="241"/>
      <c r="J701" s="152"/>
      <c r="K701" s="153">
        <v>8.57</v>
      </c>
      <c r="L701" s="152"/>
      <c r="M701" s="152"/>
      <c r="N701" s="152"/>
      <c r="O701" s="152"/>
      <c r="P701" s="152"/>
      <c r="Q701" s="152"/>
      <c r="R701" s="154"/>
      <c r="T701" s="155"/>
      <c r="U701" s="152"/>
      <c r="V701" s="152"/>
      <c r="W701" s="152"/>
      <c r="X701" s="152"/>
      <c r="Y701" s="152"/>
      <c r="Z701" s="152"/>
      <c r="AA701" s="156"/>
      <c r="AT701" s="157" t="s">
        <v>166</v>
      </c>
      <c r="AU701" s="157" t="s">
        <v>95</v>
      </c>
      <c r="AV701" s="157" t="s">
        <v>95</v>
      </c>
      <c r="AW701" s="157" t="s">
        <v>102</v>
      </c>
      <c r="AX701" s="157" t="s">
        <v>80</v>
      </c>
      <c r="AY701" s="157" t="s">
        <v>150</v>
      </c>
    </row>
    <row r="702" spans="2:51" s="6" customFormat="1" ht="18.75" customHeight="1">
      <c r="B702" s="145"/>
      <c r="C702" s="146"/>
      <c r="D702" s="146"/>
      <c r="E702" s="146"/>
      <c r="F702" s="238" t="s">
        <v>682</v>
      </c>
      <c r="G702" s="239"/>
      <c r="H702" s="239"/>
      <c r="I702" s="239"/>
      <c r="J702" s="146"/>
      <c r="K702" s="146"/>
      <c r="L702" s="146"/>
      <c r="M702" s="146"/>
      <c r="N702" s="146"/>
      <c r="O702" s="146"/>
      <c r="P702" s="146"/>
      <c r="Q702" s="146"/>
      <c r="R702" s="147"/>
      <c r="T702" s="148"/>
      <c r="U702" s="146"/>
      <c r="V702" s="146"/>
      <c r="W702" s="146"/>
      <c r="X702" s="146"/>
      <c r="Y702" s="146"/>
      <c r="Z702" s="146"/>
      <c r="AA702" s="149"/>
      <c r="AT702" s="150" t="s">
        <v>166</v>
      </c>
      <c r="AU702" s="150" t="s">
        <v>95</v>
      </c>
      <c r="AV702" s="150" t="s">
        <v>22</v>
      </c>
      <c r="AW702" s="150" t="s">
        <v>102</v>
      </c>
      <c r="AX702" s="150" t="s">
        <v>80</v>
      </c>
      <c r="AY702" s="150" t="s">
        <v>150</v>
      </c>
    </row>
    <row r="703" spans="2:51" s="6" customFormat="1" ht="18.75" customHeight="1">
      <c r="B703" s="145"/>
      <c r="C703" s="146"/>
      <c r="D703" s="146"/>
      <c r="E703" s="146"/>
      <c r="F703" s="238" t="s">
        <v>683</v>
      </c>
      <c r="G703" s="239"/>
      <c r="H703" s="239"/>
      <c r="I703" s="239"/>
      <c r="J703" s="146"/>
      <c r="K703" s="146"/>
      <c r="L703" s="146"/>
      <c r="M703" s="146"/>
      <c r="N703" s="146"/>
      <c r="O703" s="146"/>
      <c r="P703" s="146"/>
      <c r="Q703" s="146"/>
      <c r="R703" s="147"/>
      <c r="T703" s="148"/>
      <c r="U703" s="146"/>
      <c r="V703" s="146"/>
      <c r="W703" s="146"/>
      <c r="X703" s="146"/>
      <c r="Y703" s="146"/>
      <c r="Z703" s="146"/>
      <c r="AA703" s="149"/>
      <c r="AT703" s="150" t="s">
        <v>166</v>
      </c>
      <c r="AU703" s="150" t="s">
        <v>95</v>
      </c>
      <c r="AV703" s="150" t="s">
        <v>22</v>
      </c>
      <c r="AW703" s="150" t="s">
        <v>102</v>
      </c>
      <c r="AX703" s="150" t="s">
        <v>80</v>
      </c>
      <c r="AY703" s="150" t="s">
        <v>150</v>
      </c>
    </row>
    <row r="704" spans="2:51" s="6" customFormat="1" ht="18.75" customHeight="1">
      <c r="B704" s="151"/>
      <c r="C704" s="152"/>
      <c r="D704" s="152"/>
      <c r="E704" s="152"/>
      <c r="F704" s="240" t="s">
        <v>802</v>
      </c>
      <c r="G704" s="241"/>
      <c r="H704" s="241"/>
      <c r="I704" s="241"/>
      <c r="J704" s="152"/>
      <c r="K704" s="153">
        <v>11.45</v>
      </c>
      <c r="L704" s="152"/>
      <c r="M704" s="152"/>
      <c r="N704" s="152"/>
      <c r="O704" s="152"/>
      <c r="P704" s="152"/>
      <c r="Q704" s="152"/>
      <c r="R704" s="154"/>
      <c r="T704" s="155"/>
      <c r="U704" s="152"/>
      <c r="V704" s="152"/>
      <c r="W704" s="152"/>
      <c r="X704" s="152"/>
      <c r="Y704" s="152"/>
      <c r="Z704" s="152"/>
      <c r="AA704" s="156"/>
      <c r="AT704" s="157" t="s">
        <v>166</v>
      </c>
      <c r="AU704" s="157" t="s">
        <v>95</v>
      </c>
      <c r="AV704" s="157" t="s">
        <v>95</v>
      </c>
      <c r="AW704" s="157" t="s">
        <v>102</v>
      </c>
      <c r="AX704" s="157" t="s">
        <v>80</v>
      </c>
      <c r="AY704" s="157" t="s">
        <v>150</v>
      </c>
    </row>
    <row r="705" spans="2:51" s="6" customFormat="1" ht="18.75" customHeight="1">
      <c r="B705" s="151"/>
      <c r="C705" s="152"/>
      <c r="D705" s="152"/>
      <c r="E705" s="152"/>
      <c r="F705" s="240" t="s">
        <v>803</v>
      </c>
      <c r="G705" s="241"/>
      <c r="H705" s="241"/>
      <c r="I705" s="241"/>
      <c r="J705" s="152"/>
      <c r="K705" s="153">
        <v>10</v>
      </c>
      <c r="L705" s="152"/>
      <c r="M705" s="152"/>
      <c r="N705" s="152"/>
      <c r="O705" s="152"/>
      <c r="P705" s="152"/>
      <c r="Q705" s="152"/>
      <c r="R705" s="154"/>
      <c r="T705" s="155"/>
      <c r="U705" s="152"/>
      <c r="V705" s="152"/>
      <c r="W705" s="152"/>
      <c r="X705" s="152"/>
      <c r="Y705" s="152"/>
      <c r="Z705" s="152"/>
      <c r="AA705" s="156"/>
      <c r="AT705" s="157" t="s">
        <v>166</v>
      </c>
      <c r="AU705" s="157" t="s">
        <v>95</v>
      </c>
      <c r="AV705" s="157" t="s">
        <v>95</v>
      </c>
      <c r="AW705" s="157" t="s">
        <v>102</v>
      </c>
      <c r="AX705" s="157" t="s">
        <v>80</v>
      </c>
      <c r="AY705" s="157" t="s">
        <v>150</v>
      </c>
    </row>
    <row r="706" spans="2:51" s="6" customFormat="1" ht="18.75" customHeight="1">
      <c r="B706" s="165"/>
      <c r="C706" s="166"/>
      <c r="D706" s="166"/>
      <c r="E706" s="166"/>
      <c r="F706" s="242" t="s">
        <v>181</v>
      </c>
      <c r="G706" s="243"/>
      <c r="H706" s="243"/>
      <c r="I706" s="243"/>
      <c r="J706" s="166"/>
      <c r="K706" s="167">
        <v>44.17</v>
      </c>
      <c r="L706" s="166"/>
      <c r="M706" s="166"/>
      <c r="N706" s="166"/>
      <c r="O706" s="166"/>
      <c r="P706" s="166"/>
      <c r="Q706" s="166"/>
      <c r="R706" s="168"/>
      <c r="T706" s="169"/>
      <c r="U706" s="166"/>
      <c r="V706" s="166"/>
      <c r="W706" s="166"/>
      <c r="X706" s="166"/>
      <c r="Y706" s="166"/>
      <c r="Z706" s="166"/>
      <c r="AA706" s="170"/>
      <c r="AT706" s="171" t="s">
        <v>166</v>
      </c>
      <c r="AU706" s="171" t="s">
        <v>95</v>
      </c>
      <c r="AV706" s="171" t="s">
        <v>155</v>
      </c>
      <c r="AW706" s="171" t="s">
        <v>102</v>
      </c>
      <c r="AX706" s="171" t="s">
        <v>22</v>
      </c>
      <c r="AY706" s="171" t="s">
        <v>150</v>
      </c>
    </row>
    <row r="707" spans="2:65" s="6" customFormat="1" ht="15.75" customHeight="1">
      <c r="B707" s="23"/>
      <c r="C707" s="172" t="s">
        <v>804</v>
      </c>
      <c r="D707" s="172" t="s">
        <v>417</v>
      </c>
      <c r="E707" s="173" t="s">
        <v>805</v>
      </c>
      <c r="F707" s="234" t="s">
        <v>806</v>
      </c>
      <c r="G707" s="235"/>
      <c r="H707" s="235"/>
      <c r="I707" s="235"/>
      <c r="J707" s="174" t="s">
        <v>163</v>
      </c>
      <c r="K707" s="175">
        <v>48.587</v>
      </c>
      <c r="L707" s="236">
        <v>0</v>
      </c>
      <c r="M707" s="235"/>
      <c r="N707" s="237">
        <f>ROUND($L$707*$K$707,2)</f>
        <v>0</v>
      </c>
      <c r="O707" s="230"/>
      <c r="P707" s="230"/>
      <c r="Q707" s="230"/>
      <c r="R707" s="25"/>
      <c r="T707" s="142"/>
      <c r="U707" s="31" t="s">
        <v>45</v>
      </c>
      <c r="V707" s="24"/>
      <c r="W707" s="143">
        <f>$V$707*$K$707</f>
        <v>0</v>
      </c>
      <c r="X707" s="143">
        <v>0.0192</v>
      </c>
      <c r="Y707" s="143">
        <f>$X$707*$K$707</f>
        <v>0.9328704</v>
      </c>
      <c r="Z707" s="143">
        <v>0</v>
      </c>
      <c r="AA707" s="144">
        <f>$Z$707*$K$707</f>
        <v>0</v>
      </c>
      <c r="AR707" s="6" t="s">
        <v>455</v>
      </c>
      <c r="AT707" s="6" t="s">
        <v>417</v>
      </c>
      <c r="AU707" s="6" t="s">
        <v>95</v>
      </c>
      <c r="AY707" s="6" t="s">
        <v>150</v>
      </c>
      <c r="BE707" s="87">
        <f>IF($U$707="základní",$N$707,0)</f>
        <v>0</v>
      </c>
      <c r="BF707" s="87">
        <f>IF($U$707="snížená",$N$707,0)</f>
        <v>0</v>
      </c>
      <c r="BG707" s="87">
        <f>IF($U$707="zákl. přenesená",$N$707,0)</f>
        <v>0</v>
      </c>
      <c r="BH707" s="87">
        <f>IF($U$707="sníž. přenesená",$N$707,0)</f>
        <v>0</v>
      </c>
      <c r="BI707" s="87">
        <f>IF($U$707="nulová",$N$707,0)</f>
        <v>0</v>
      </c>
      <c r="BJ707" s="6" t="s">
        <v>22</v>
      </c>
      <c r="BK707" s="87">
        <f>ROUND($L$707*$K$707,2)</f>
        <v>0</v>
      </c>
      <c r="BL707" s="6" t="s">
        <v>360</v>
      </c>
      <c r="BM707" s="6" t="s">
        <v>807</v>
      </c>
    </row>
    <row r="708" spans="2:65" s="6" customFormat="1" ht="15.75" customHeight="1">
      <c r="B708" s="23"/>
      <c r="C708" s="172" t="s">
        <v>808</v>
      </c>
      <c r="D708" s="172" t="s">
        <v>417</v>
      </c>
      <c r="E708" s="173" t="s">
        <v>809</v>
      </c>
      <c r="F708" s="234" t="s">
        <v>810</v>
      </c>
      <c r="G708" s="235"/>
      <c r="H708" s="235"/>
      <c r="I708" s="235"/>
      <c r="J708" s="174" t="s">
        <v>163</v>
      </c>
      <c r="K708" s="175">
        <v>84.67</v>
      </c>
      <c r="L708" s="236">
        <v>0</v>
      </c>
      <c r="M708" s="235"/>
      <c r="N708" s="237">
        <f>ROUND($L$708*$K$708,2)</f>
        <v>0</v>
      </c>
      <c r="O708" s="230"/>
      <c r="P708" s="230"/>
      <c r="Q708" s="230"/>
      <c r="R708" s="25"/>
      <c r="T708" s="142"/>
      <c r="U708" s="31" t="s">
        <v>45</v>
      </c>
      <c r="V708" s="24"/>
      <c r="W708" s="143">
        <f>$V$708*$K$708</f>
        <v>0</v>
      </c>
      <c r="X708" s="143">
        <v>0.003</v>
      </c>
      <c r="Y708" s="143">
        <f>$X$708*$K$708</f>
        <v>0.25401</v>
      </c>
      <c r="Z708" s="143">
        <v>0</v>
      </c>
      <c r="AA708" s="144">
        <f>$Z$708*$K$708</f>
        <v>0</v>
      </c>
      <c r="AR708" s="6" t="s">
        <v>455</v>
      </c>
      <c r="AT708" s="6" t="s">
        <v>417</v>
      </c>
      <c r="AU708" s="6" t="s">
        <v>95</v>
      </c>
      <c r="AY708" s="6" t="s">
        <v>150</v>
      </c>
      <c r="BE708" s="87">
        <f>IF($U$708="základní",$N$708,0)</f>
        <v>0</v>
      </c>
      <c r="BF708" s="87">
        <f>IF($U$708="snížená",$N$708,0)</f>
        <v>0</v>
      </c>
      <c r="BG708" s="87">
        <f>IF($U$708="zákl. přenesená",$N$708,0)</f>
        <v>0</v>
      </c>
      <c r="BH708" s="87">
        <f>IF($U$708="sníž. přenesená",$N$708,0)</f>
        <v>0</v>
      </c>
      <c r="BI708" s="87">
        <f>IF($U$708="nulová",$N$708,0)</f>
        <v>0</v>
      </c>
      <c r="BJ708" s="6" t="s">
        <v>22</v>
      </c>
      <c r="BK708" s="87">
        <f>ROUND($L$708*$K$708,2)</f>
        <v>0</v>
      </c>
      <c r="BL708" s="6" t="s">
        <v>360</v>
      </c>
      <c r="BM708" s="6" t="s">
        <v>811</v>
      </c>
    </row>
    <row r="709" spans="2:51" s="6" customFormat="1" ht="18.75" customHeight="1">
      <c r="B709" s="151"/>
      <c r="C709" s="152"/>
      <c r="D709" s="152"/>
      <c r="E709" s="152"/>
      <c r="F709" s="240" t="s">
        <v>812</v>
      </c>
      <c r="G709" s="241"/>
      <c r="H709" s="241"/>
      <c r="I709" s="241"/>
      <c r="J709" s="152"/>
      <c r="K709" s="153">
        <v>84.67</v>
      </c>
      <c r="L709" s="152"/>
      <c r="M709" s="152"/>
      <c r="N709" s="152"/>
      <c r="O709" s="152"/>
      <c r="P709" s="152"/>
      <c r="Q709" s="152"/>
      <c r="R709" s="154"/>
      <c r="T709" s="155"/>
      <c r="U709" s="152"/>
      <c r="V709" s="152"/>
      <c r="W709" s="152"/>
      <c r="X709" s="152"/>
      <c r="Y709" s="152"/>
      <c r="Z709" s="152"/>
      <c r="AA709" s="156"/>
      <c r="AT709" s="157" t="s">
        <v>166</v>
      </c>
      <c r="AU709" s="157" t="s">
        <v>95</v>
      </c>
      <c r="AV709" s="157" t="s">
        <v>95</v>
      </c>
      <c r="AW709" s="157" t="s">
        <v>102</v>
      </c>
      <c r="AX709" s="157" t="s">
        <v>22</v>
      </c>
      <c r="AY709" s="157" t="s">
        <v>150</v>
      </c>
    </row>
    <row r="710" spans="2:65" s="6" customFormat="1" ht="27" customHeight="1">
      <c r="B710" s="23"/>
      <c r="C710" s="138" t="s">
        <v>813</v>
      </c>
      <c r="D710" s="138" t="s">
        <v>151</v>
      </c>
      <c r="E710" s="139" t="s">
        <v>814</v>
      </c>
      <c r="F710" s="229" t="s">
        <v>815</v>
      </c>
      <c r="G710" s="230"/>
      <c r="H710" s="230"/>
      <c r="I710" s="230"/>
      <c r="J710" s="140" t="s">
        <v>163</v>
      </c>
      <c r="K710" s="141">
        <v>44.17</v>
      </c>
      <c r="L710" s="231">
        <v>0</v>
      </c>
      <c r="M710" s="230"/>
      <c r="N710" s="232">
        <f>ROUND($L$710*$K$710,2)</f>
        <v>0</v>
      </c>
      <c r="O710" s="230"/>
      <c r="P710" s="230"/>
      <c r="Q710" s="230"/>
      <c r="R710" s="25"/>
      <c r="T710" s="142"/>
      <c r="U710" s="31" t="s">
        <v>45</v>
      </c>
      <c r="V710" s="24"/>
      <c r="W710" s="143">
        <f>$V$710*$K$710</f>
        <v>0</v>
      </c>
      <c r="X710" s="143">
        <v>0</v>
      </c>
      <c r="Y710" s="143">
        <f>$X$710*$K$710</f>
        <v>0</v>
      </c>
      <c r="Z710" s="143">
        <v>0</v>
      </c>
      <c r="AA710" s="144">
        <f>$Z$710*$K$710</f>
        <v>0</v>
      </c>
      <c r="AR710" s="6" t="s">
        <v>360</v>
      </c>
      <c r="AT710" s="6" t="s">
        <v>151</v>
      </c>
      <c r="AU710" s="6" t="s">
        <v>95</v>
      </c>
      <c r="AY710" s="6" t="s">
        <v>150</v>
      </c>
      <c r="BE710" s="87">
        <f>IF($U$710="základní",$N$710,0)</f>
        <v>0</v>
      </c>
      <c r="BF710" s="87">
        <f>IF($U$710="snížená",$N$710,0)</f>
        <v>0</v>
      </c>
      <c r="BG710" s="87">
        <f>IF($U$710="zákl. přenesená",$N$710,0)</f>
        <v>0</v>
      </c>
      <c r="BH710" s="87">
        <f>IF($U$710="sníž. přenesená",$N$710,0)</f>
        <v>0</v>
      </c>
      <c r="BI710" s="87">
        <f>IF($U$710="nulová",$N$710,0)</f>
        <v>0</v>
      </c>
      <c r="BJ710" s="6" t="s">
        <v>22</v>
      </c>
      <c r="BK710" s="87">
        <f>ROUND($L$710*$K$710,2)</f>
        <v>0</v>
      </c>
      <c r="BL710" s="6" t="s">
        <v>360</v>
      </c>
      <c r="BM710" s="6" t="s">
        <v>816</v>
      </c>
    </row>
    <row r="711" spans="2:51" s="6" customFormat="1" ht="18.75" customHeight="1">
      <c r="B711" s="145"/>
      <c r="C711" s="146"/>
      <c r="D711" s="146"/>
      <c r="E711" s="146"/>
      <c r="F711" s="238" t="s">
        <v>398</v>
      </c>
      <c r="G711" s="239"/>
      <c r="H711" s="239"/>
      <c r="I711" s="239"/>
      <c r="J711" s="146"/>
      <c r="K711" s="146"/>
      <c r="L711" s="146"/>
      <c r="M711" s="146"/>
      <c r="N711" s="146"/>
      <c r="O711" s="146"/>
      <c r="P711" s="146"/>
      <c r="Q711" s="146"/>
      <c r="R711" s="147"/>
      <c r="T711" s="148"/>
      <c r="U711" s="146"/>
      <c r="V711" s="146"/>
      <c r="W711" s="146"/>
      <c r="X711" s="146"/>
      <c r="Y711" s="146"/>
      <c r="Z711" s="146"/>
      <c r="AA711" s="149"/>
      <c r="AT711" s="150" t="s">
        <v>166</v>
      </c>
      <c r="AU711" s="150" t="s">
        <v>95</v>
      </c>
      <c r="AV711" s="150" t="s">
        <v>22</v>
      </c>
      <c r="AW711" s="150" t="s">
        <v>102</v>
      </c>
      <c r="AX711" s="150" t="s">
        <v>80</v>
      </c>
      <c r="AY711" s="150" t="s">
        <v>150</v>
      </c>
    </row>
    <row r="712" spans="2:51" s="6" customFormat="1" ht="18.75" customHeight="1">
      <c r="B712" s="151"/>
      <c r="C712" s="152"/>
      <c r="D712" s="152"/>
      <c r="E712" s="152"/>
      <c r="F712" s="240" t="s">
        <v>800</v>
      </c>
      <c r="G712" s="241"/>
      <c r="H712" s="241"/>
      <c r="I712" s="241"/>
      <c r="J712" s="152"/>
      <c r="K712" s="153">
        <v>14.15</v>
      </c>
      <c r="L712" s="152"/>
      <c r="M712" s="152"/>
      <c r="N712" s="152"/>
      <c r="O712" s="152"/>
      <c r="P712" s="152"/>
      <c r="Q712" s="152"/>
      <c r="R712" s="154"/>
      <c r="T712" s="155"/>
      <c r="U712" s="152"/>
      <c r="V712" s="152"/>
      <c r="W712" s="152"/>
      <c r="X712" s="152"/>
      <c r="Y712" s="152"/>
      <c r="Z712" s="152"/>
      <c r="AA712" s="156"/>
      <c r="AT712" s="157" t="s">
        <v>166</v>
      </c>
      <c r="AU712" s="157" t="s">
        <v>95</v>
      </c>
      <c r="AV712" s="157" t="s">
        <v>95</v>
      </c>
      <c r="AW712" s="157" t="s">
        <v>102</v>
      </c>
      <c r="AX712" s="157" t="s">
        <v>80</v>
      </c>
      <c r="AY712" s="157" t="s">
        <v>150</v>
      </c>
    </row>
    <row r="713" spans="2:51" s="6" customFormat="1" ht="18.75" customHeight="1">
      <c r="B713" s="151"/>
      <c r="C713" s="152"/>
      <c r="D713" s="152"/>
      <c r="E713" s="152"/>
      <c r="F713" s="240" t="s">
        <v>801</v>
      </c>
      <c r="G713" s="241"/>
      <c r="H713" s="241"/>
      <c r="I713" s="241"/>
      <c r="J713" s="152"/>
      <c r="K713" s="153">
        <v>8.57</v>
      </c>
      <c r="L713" s="152"/>
      <c r="M713" s="152"/>
      <c r="N713" s="152"/>
      <c r="O713" s="152"/>
      <c r="P713" s="152"/>
      <c r="Q713" s="152"/>
      <c r="R713" s="154"/>
      <c r="T713" s="155"/>
      <c r="U713" s="152"/>
      <c r="V713" s="152"/>
      <c r="W713" s="152"/>
      <c r="X713" s="152"/>
      <c r="Y713" s="152"/>
      <c r="Z713" s="152"/>
      <c r="AA713" s="156"/>
      <c r="AT713" s="157" t="s">
        <v>166</v>
      </c>
      <c r="AU713" s="157" t="s">
        <v>95</v>
      </c>
      <c r="AV713" s="157" t="s">
        <v>95</v>
      </c>
      <c r="AW713" s="157" t="s">
        <v>102</v>
      </c>
      <c r="AX713" s="157" t="s">
        <v>80</v>
      </c>
      <c r="AY713" s="157" t="s">
        <v>150</v>
      </c>
    </row>
    <row r="714" spans="2:51" s="6" customFormat="1" ht="18.75" customHeight="1">
      <c r="B714" s="145"/>
      <c r="C714" s="146"/>
      <c r="D714" s="146"/>
      <c r="E714" s="146"/>
      <c r="F714" s="238" t="s">
        <v>817</v>
      </c>
      <c r="G714" s="239"/>
      <c r="H714" s="239"/>
      <c r="I714" s="239"/>
      <c r="J714" s="146"/>
      <c r="K714" s="146"/>
      <c r="L714" s="146"/>
      <c r="M714" s="146"/>
      <c r="N714" s="146"/>
      <c r="O714" s="146"/>
      <c r="P714" s="146"/>
      <c r="Q714" s="146"/>
      <c r="R714" s="147"/>
      <c r="T714" s="148"/>
      <c r="U714" s="146"/>
      <c r="V714" s="146"/>
      <c r="W714" s="146"/>
      <c r="X714" s="146"/>
      <c r="Y714" s="146"/>
      <c r="Z714" s="146"/>
      <c r="AA714" s="149"/>
      <c r="AT714" s="150" t="s">
        <v>166</v>
      </c>
      <c r="AU714" s="150" t="s">
        <v>95</v>
      </c>
      <c r="AV714" s="150" t="s">
        <v>22</v>
      </c>
      <c r="AW714" s="150" t="s">
        <v>102</v>
      </c>
      <c r="AX714" s="150" t="s">
        <v>80</v>
      </c>
      <c r="AY714" s="150" t="s">
        <v>150</v>
      </c>
    </row>
    <row r="715" spans="2:51" s="6" customFormat="1" ht="18.75" customHeight="1">
      <c r="B715" s="151"/>
      <c r="C715" s="152"/>
      <c r="D715" s="152"/>
      <c r="E715" s="152"/>
      <c r="F715" s="240" t="s">
        <v>802</v>
      </c>
      <c r="G715" s="241"/>
      <c r="H715" s="241"/>
      <c r="I715" s="241"/>
      <c r="J715" s="152"/>
      <c r="K715" s="153">
        <v>11.45</v>
      </c>
      <c r="L715" s="152"/>
      <c r="M715" s="152"/>
      <c r="N715" s="152"/>
      <c r="O715" s="152"/>
      <c r="P715" s="152"/>
      <c r="Q715" s="152"/>
      <c r="R715" s="154"/>
      <c r="T715" s="155"/>
      <c r="U715" s="152"/>
      <c r="V715" s="152"/>
      <c r="W715" s="152"/>
      <c r="X715" s="152"/>
      <c r="Y715" s="152"/>
      <c r="Z715" s="152"/>
      <c r="AA715" s="156"/>
      <c r="AT715" s="157" t="s">
        <v>166</v>
      </c>
      <c r="AU715" s="157" t="s">
        <v>95</v>
      </c>
      <c r="AV715" s="157" t="s">
        <v>95</v>
      </c>
      <c r="AW715" s="157" t="s">
        <v>102</v>
      </c>
      <c r="AX715" s="157" t="s">
        <v>80</v>
      </c>
      <c r="AY715" s="157" t="s">
        <v>150</v>
      </c>
    </row>
    <row r="716" spans="2:51" s="6" customFormat="1" ht="18.75" customHeight="1">
      <c r="B716" s="151"/>
      <c r="C716" s="152"/>
      <c r="D716" s="152"/>
      <c r="E716" s="152"/>
      <c r="F716" s="240" t="s">
        <v>803</v>
      </c>
      <c r="G716" s="241"/>
      <c r="H716" s="241"/>
      <c r="I716" s="241"/>
      <c r="J716" s="152"/>
      <c r="K716" s="153">
        <v>10</v>
      </c>
      <c r="L716" s="152"/>
      <c r="M716" s="152"/>
      <c r="N716" s="152"/>
      <c r="O716" s="152"/>
      <c r="P716" s="152"/>
      <c r="Q716" s="152"/>
      <c r="R716" s="154"/>
      <c r="T716" s="155"/>
      <c r="U716" s="152"/>
      <c r="V716" s="152"/>
      <c r="W716" s="152"/>
      <c r="X716" s="152"/>
      <c r="Y716" s="152"/>
      <c r="Z716" s="152"/>
      <c r="AA716" s="156"/>
      <c r="AT716" s="157" t="s">
        <v>166</v>
      </c>
      <c r="AU716" s="157" t="s">
        <v>95</v>
      </c>
      <c r="AV716" s="157" t="s">
        <v>95</v>
      </c>
      <c r="AW716" s="157" t="s">
        <v>102</v>
      </c>
      <c r="AX716" s="157" t="s">
        <v>80</v>
      </c>
      <c r="AY716" s="157" t="s">
        <v>150</v>
      </c>
    </row>
    <row r="717" spans="2:51" s="6" customFormat="1" ht="18.75" customHeight="1">
      <c r="B717" s="165"/>
      <c r="C717" s="166"/>
      <c r="D717" s="166"/>
      <c r="E717" s="166"/>
      <c r="F717" s="242" t="s">
        <v>181</v>
      </c>
      <c r="G717" s="243"/>
      <c r="H717" s="243"/>
      <c r="I717" s="243"/>
      <c r="J717" s="166"/>
      <c r="K717" s="167">
        <v>44.17</v>
      </c>
      <c r="L717" s="166"/>
      <c r="M717" s="166"/>
      <c r="N717" s="166"/>
      <c r="O717" s="166"/>
      <c r="P717" s="166"/>
      <c r="Q717" s="166"/>
      <c r="R717" s="168"/>
      <c r="T717" s="169"/>
      <c r="U717" s="166"/>
      <c r="V717" s="166"/>
      <c r="W717" s="166"/>
      <c r="X717" s="166"/>
      <c r="Y717" s="166"/>
      <c r="Z717" s="166"/>
      <c r="AA717" s="170"/>
      <c r="AT717" s="171" t="s">
        <v>166</v>
      </c>
      <c r="AU717" s="171" t="s">
        <v>95</v>
      </c>
      <c r="AV717" s="171" t="s">
        <v>155</v>
      </c>
      <c r="AW717" s="171" t="s">
        <v>102</v>
      </c>
      <c r="AX717" s="171" t="s">
        <v>22</v>
      </c>
      <c r="AY717" s="171" t="s">
        <v>150</v>
      </c>
    </row>
    <row r="718" spans="2:65" s="6" customFormat="1" ht="15.75" customHeight="1">
      <c r="B718" s="23"/>
      <c r="C718" s="138" t="s">
        <v>818</v>
      </c>
      <c r="D718" s="138" t="s">
        <v>151</v>
      </c>
      <c r="E718" s="139" t="s">
        <v>819</v>
      </c>
      <c r="F718" s="229" t="s">
        <v>820</v>
      </c>
      <c r="G718" s="230"/>
      <c r="H718" s="230"/>
      <c r="I718" s="230"/>
      <c r="J718" s="140" t="s">
        <v>163</v>
      </c>
      <c r="K718" s="141">
        <v>89.62</v>
      </c>
      <c r="L718" s="231">
        <v>0</v>
      </c>
      <c r="M718" s="230"/>
      <c r="N718" s="232">
        <f>ROUND($L$718*$K$718,2)</f>
        <v>0</v>
      </c>
      <c r="O718" s="230"/>
      <c r="P718" s="230"/>
      <c r="Q718" s="230"/>
      <c r="R718" s="25"/>
      <c r="T718" s="142"/>
      <c r="U718" s="31" t="s">
        <v>45</v>
      </c>
      <c r="V718" s="24"/>
      <c r="W718" s="143">
        <f>$V$718*$K$718</f>
        <v>0</v>
      </c>
      <c r="X718" s="143">
        <v>0.0003</v>
      </c>
      <c r="Y718" s="143">
        <f>$X$718*$K$718</f>
        <v>0.026886</v>
      </c>
      <c r="Z718" s="143">
        <v>0</v>
      </c>
      <c r="AA718" s="144">
        <f>$Z$718*$K$718</f>
        <v>0</v>
      </c>
      <c r="AR718" s="6" t="s">
        <v>360</v>
      </c>
      <c r="AT718" s="6" t="s">
        <v>151</v>
      </c>
      <c r="AU718" s="6" t="s">
        <v>95</v>
      </c>
      <c r="AY718" s="6" t="s">
        <v>150</v>
      </c>
      <c r="BE718" s="87">
        <f>IF($U$718="základní",$N$718,0)</f>
        <v>0</v>
      </c>
      <c r="BF718" s="87">
        <f>IF($U$718="snížená",$N$718,0)</f>
        <v>0</v>
      </c>
      <c r="BG718" s="87">
        <f>IF($U$718="zákl. přenesená",$N$718,0)</f>
        <v>0</v>
      </c>
      <c r="BH718" s="87">
        <f>IF($U$718="sníž. přenesená",$N$718,0)</f>
        <v>0</v>
      </c>
      <c r="BI718" s="87">
        <f>IF($U$718="nulová",$N$718,0)</f>
        <v>0</v>
      </c>
      <c r="BJ718" s="6" t="s">
        <v>22</v>
      </c>
      <c r="BK718" s="87">
        <f>ROUND($L$718*$K$718,2)</f>
        <v>0</v>
      </c>
      <c r="BL718" s="6" t="s">
        <v>360</v>
      </c>
      <c r="BM718" s="6" t="s">
        <v>821</v>
      </c>
    </row>
    <row r="719" spans="2:51" s="6" customFormat="1" ht="18.75" customHeight="1">
      <c r="B719" s="151"/>
      <c r="C719" s="152"/>
      <c r="D719" s="152"/>
      <c r="E719" s="152"/>
      <c r="F719" s="240" t="s">
        <v>822</v>
      </c>
      <c r="G719" s="241"/>
      <c r="H719" s="241"/>
      <c r="I719" s="241"/>
      <c r="J719" s="152"/>
      <c r="K719" s="153">
        <v>89.62</v>
      </c>
      <c r="L719" s="152"/>
      <c r="M719" s="152"/>
      <c r="N719" s="152"/>
      <c r="O719" s="152"/>
      <c r="P719" s="152"/>
      <c r="Q719" s="152"/>
      <c r="R719" s="154"/>
      <c r="T719" s="155"/>
      <c r="U719" s="152"/>
      <c r="V719" s="152"/>
      <c r="W719" s="152"/>
      <c r="X719" s="152"/>
      <c r="Y719" s="152"/>
      <c r="Z719" s="152"/>
      <c r="AA719" s="156"/>
      <c r="AT719" s="157" t="s">
        <v>166</v>
      </c>
      <c r="AU719" s="157" t="s">
        <v>95</v>
      </c>
      <c r="AV719" s="157" t="s">
        <v>95</v>
      </c>
      <c r="AW719" s="157" t="s">
        <v>102</v>
      </c>
      <c r="AX719" s="157" t="s">
        <v>22</v>
      </c>
      <c r="AY719" s="157" t="s">
        <v>150</v>
      </c>
    </row>
    <row r="720" spans="2:65" s="6" customFormat="1" ht="27" customHeight="1">
      <c r="B720" s="23"/>
      <c r="C720" s="138" t="s">
        <v>823</v>
      </c>
      <c r="D720" s="138" t="s">
        <v>151</v>
      </c>
      <c r="E720" s="139" t="s">
        <v>824</v>
      </c>
      <c r="F720" s="229" t="s">
        <v>825</v>
      </c>
      <c r="G720" s="230"/>
      <c r="H720" s="230"/>
      <c r="I720" s="230"/>
      <c r="J720" s="140" t="s">
        <v>383</v>
      </c>
      <c r="K720" s="141">
        <v>2.513</v>
      </c>
      <c r="L720" s="231">
        <v>0</v>
      </c>
      <c r="M720" s="230"/>
      <c r="N720" s="232">
        <f>ROUND($L$720*$K$720,2)</f>
        <v>0</v>
      </c>
      <c r="O720" s="230"/>
      <c r="P720" s="230"/>
      <c r="Q720" s="230"/>
      <c r="R720" s="25"/>
      <c r="T720" s="142"/>
      <c r="U720" s="31" t="s">
        <v>45</v>
      </c>
      <c r="V720" s="24"/>
      <c r="W720" s="143">
        <f>$V$720*$K$720</f>
        <v>0</v>
      </c>
      <c r="X720" s="143">
        <v>0</v>
      </c>
      <c r="Y720" s="143">
        <f>$X$720*$K$720</f>
        <v>0</v>
      </c>
      <c r="Z720" s="143">
        <v>0</v>
      </c>
      <c r="AA720" s="144">
        <f>$Z$720*$K$720</f>
        <v>0</v>
      </c>
      <c r="AR720" s="6" t="s">
        <v>360</v>
      </c>
      <c r="AT720" s="6" t="s">
        <v>151</v>
      </c>
      <c r="AU720" s="6" t="s">
        <v>95</v>
      </c>
      <c r="AY720" s="6" t="s">
        <v>150</v>
      </c>
      <c r="BE720" s="87">
        <f>IF($U$720="základní",$N$720,0)</f>
        <v>0</v>
      </c>
      <c r="BF720" s="87">
        <f>IF($U$720="snížená",$N$720,0)</f>
        <v>0</v>
      </c>
      <c r="BG720" s="87">
        <f>IF($U$720="zákl. přenesená",$N$720,0)</f>
        <v>0</v>
      </c>
      <c r="BH720" s="87">
        <f>IF($U$720="sníž. přenesená",$N$720,0)</f>
        <v>0</v>
      </c>
      <c r="BI720" s="87">
        <f>IF($U$720="nulová",$N$720,0)</f>
        <v>0</v>
      </c>
      <c r="BJ720" s="6" t="s">
        <v>22</v>
      </c>
      <c r="BK720" s="87">
        <f>ROUND($L$720*$K$720,2)</f>
        <v>0</v>
      </c>
      <c r="BL720" s="6" t="s">
        <v>360</v>
      </c>
      <c r="BM720" s="6" t="s">
        <v>826</v>
      </c>
    </row>
    <row r="721" spans="2:63" s="127" customFormat="1" ht="30.75" customHeight="1">
      <c r="B721" s="128"/>
      <c r="C721" s="129"/>
      <c r="D721" s="137" t="s">
        <v>119</v>
      </c>
      <c r="E721" s="137"/>
      <c r="F721" s="137"/>
      <c r="G721" s="137"/>
      <c r="H721" s="137"/>
      <c r="I721" s="137"/>
      <c r="J721" s="137"/>
      <c r="K721" s="137"/>
      <c r="L721" s="137"/>
      <c r="M721" s="137"/>
      <c r="N721" s="227">
        <f>$BK$721</f>
        <v>0</v>
      </c>
      <c r="O721" s="228"/>
      <c r="P721" s="228"/>
      <c r="Q721" s="228"/>
      <c r="R721" s="131"/>
      <c r="T721" s="132"/>
      <c r="U721" s="129"/>
      <c r="V721" s="129"/>
      <c r="W721" s="133">
        <f>SUM($W$722:$W$731)</f>
        <v>0</v>
      </c>
      <c r="X721" s="129"/>
      <c r="Y721" s="133">
        <f>SUM($Y$722:$Y$731)</f>
        <v>0.1659365</v>
      </c>
      <c r="Z721" s="129"/>
      <c r="AA721" s="134">
        <f>SUM($AA$722:$AA$731)</f>
        <v>0</v>
      </c>
      <c r="AR721" s="135" t="s">
        <v>95</v>
      </c>
      <c r="AT721" s="135" t="s">
        <v>79</v>
      </c>
      <c r="AU721" s="135" t="s">
        <v>22</v>
      </c>
      <c r="AY721" s="135" t="s">
        <v>150</v>
      </c>
      <c r="BK721" s="136">
        <f>SUM($BK$722:$BK$731)</f>
        <v>0</v>
      </c>
    </row>
    <row r="722" spans="2:65" s="6" customFormat="1" ht="15.75" customHeight="1">
      <c r="B722" s="23"/>
      <c r="C722" s="138" t="s">
        <v>827</v>
      </c>
      <c r="D722" s="138" t="s">
        <v>151</v>
      </c>
      <c r="E722" s="139" t="s">
        <v>828</v>
      </c>
      <c r="F722" s="229" t="s">
        <v>829</v>
      </c>
      <c r="G722" s="230"/>
      <c r="H722" s="230"/>
      <c r="I722" s="230"/>
      <c r="J722" s="140" t="s">
        <v>201</v>
      </c>
      <c r="K722" s="141">
        <v>19.5</v>
      </c>
      <c r="L722" s="231">
        <v>0</v>
      </c>
      <c r="M722" s="230"/>
      <c r="N722" s="232">
        <f>ROUND($L$722*$K$722,2)</f>
        <v>0</v>
      </c>
      <c r="O722" s="230"/>
      <c r="P722" s="230"/>
      <c r="Q722" s="230"/>
      <c r="R722" s="25"/>
      <c r="T722" s="142"/>
      <c r="U722" s="31" t="s">
        <v>45</v>
      </c>
      <c r="V722" s="24"/>
      <c r="W722" s="143">
        <f>$V$722*$K$722</f>
        <v>0</v>
      </c>
      <c r="X722" s="143">
        <v>0.00015</v>
      </c>
      <c r="Y722" s="143">
        <f>$X$722*$K$722</f>
        <v>0.0029249999999999996</v>
      </c>
      <c r="Z722" s="143">
        <v>0</v>
      </c>
      <c r="AA722" s="144">
        <f>$Z$722*$K$722</f>
        <v>0</v>
      </c>
      <c r="AR722" s="6" t="s">
        <v>360</v>
      </c>
      <c r="AT722" s="6" t="s">
        <v>151</v>
      </c>
      <c r="AU722" s="6" t="s">
        <v>95</v>
      </c>
      <c r="AY722" s="6" t="s">
        <v>150</v>
      </c>
      <c r="BE722" s="87">
        <f>IF($U$722="základní",$N$722,0)</f>
        <v>0</v>
      </c>
      <c r="BF722" s="87">
        <f>IF($U$722="snížená",$N$722,0)</f>
        <v>0</v>
      </c>
      <c r="BG722" s="87">
        <f>IF($U$722="zákl. přenesená",$N$722,0)</f>
        <v>0</v>
      </c>
      <c r="BH722" s="87">
        <f>IF($U$722="sníž. přenesená",$N$722,0)</f>
        <v>0</v>
      </c>
      <c r="BI722" s="87">
        <f>IF($U$722="nulová",$N$722,0)</f>
        <v>0</v>
      </c>
      <c r="BJ722" s="6" t="s">
        <v>22</v>
      </c>
      <c r="BK722" s="87">
        <f>ROUND($L$722*$K$722,2)</f>
        <v>0</v>
      </c>
      <c r="BL722" s="6" t="s">
        <v>360</v>
      </c>
      <c r="BM722" s="6" t="s">
        <v>830</v>
      </c>
    </row>
    <row r="723" spans="2:51" s="6" customFormat="1" ht="18.75" customHeight="1">
      <c r="B723" s="145"/>
      <c r="C723" s="146"/>
      <c r="D723" s="146"/>
      <c r="E723" s="146"/>
      <c r="F723" s="238" t="s">
        <v>831</v>
      </c>
      <c r="G723" s="239"/>
      <c r="H723" s="239"/>
      <c r="I723" s="239"/>
      <c r="J723" s="146"/>
      <c r="K723" s="146"/>
      <c r="L723" s="146"/>
      <c r="M723" s="146"/>
      <c r="N723" s="146"/>
      <c r="O723" s="146"/>
      <c r="P723" s="146"/>
      <c r="Q723" s="146"/>
      <c r="R723" s="147"/>
      <c r="T723" s="148"/>
      <c r="U723" s="146"/>
      <c r="V723" s="146"/>
      <c r="W723" s="146"/>
      <c r="X723" s="146"/>
      <c r="Y723" s="146"/>
      <c r="Z723" s="146"/>
      <c r="AA723" s="149"/>
      <c r="AT723" s="150" t="s">
        <v>166</v>
      </c>
      <c r="AU723" s="150" t="s">
        <v>95</v>
      </c>
      <c r="AV723" s="150" t="s">
        <v>22</v>
      </c>
      <c r="AW723" s="150" t="s">
        <v>102</v>
      </c>
      <c r="AX723" s="150" t="s">
        <v>80</v>
      </c>
      <c r="AY723" s="150" t="s">
        <v>150</v>
      </c>
    </row>
    <row r="724" spans="2:51" s="6" customFormat="1" ht="18.75" customHeight="1">
      <c r="B724" s="151"/>
      <c r="C724" s="152"/>
      <c r="D724" s="152"/>
      <c r="E724" s="152"/>
      <c r="F724" s="240" t="s">
        <v>832</v>
      </c>
      <c r="G724" s="241"/>
      <c r="H724" s="241"/>
      <c r="I724" s="241"/>
      <c r="J724" s="152"/>
      <c r="K724" s="153">
        <v>19.5</v>
      </c>
      <c r="L724" s="152"/>
      <c r="M724" s="152"/>
      <c r="N724" s="152"/>
      <c r="O724" s="152"/>
      <c r="P724" s="152"/>
      <c r="Q724" s="152"/>
      <c r="R724" s="154"/>
      <c r="T724" s="155"/>
      <c r="U724" s="152"/>
      <c r="V724" s="152"/>
      <c r="W724" s="152"/>
      <c r="X724" s="152"/>
      <c r="Y724" s="152"/>
      <c r="Z724" s="152"/>
      <c r="AA724" s="156"/>
      <c r="AT724" s="157" t="s">
        <v>166</v>
      </c>
      <c r="AU724" s="157" t="s">
        <v>95</v>
      </c>
      <c r="AV724" s="157" t="s">
        <v>95</v>
      </c>
      <c r="AW724" s="157" t="s">
        <v>102</v>
      </c>
      <c r="AX724" s="157" t="s">
        <v>22</v>
      </c>
      <c r="AY724" s="157" t="s">
        <v>150</v>
      </c>
    </row>
    <row r="725" spans="2:65" s="6" customFormat="1" ht="15.75" customHeight="1">
      <c r="B725" s="23"/>
      <c r="C725" s="172" t="s">
        <v>833</v>
      </c>
      <c r="D725" s="172" t="s">
        <v>417</v>
      </c>
      <c r="E725" s="173" t="s">
        <v>834</v>
      </c>
      <c r="F725" s="234" t="s">
        <v>835</v>
      </c>
      <c r="G725" s="235"/>
      <c r="H725" s="235"/>
      <c r="I725" s="235"/>
      <c r="J725" s="174" t="s">
        <v>201</v>
      </c>
      <c r="K725" s="175">
        <v>21.45</v>
      </c>
      <c r="L725" s="236">
        <v>0</v>
      </c>
      <c r="M725" s="235"/>
      <c r="N725" s="237">
        <f>ROUND($L$725*$K$725,2)</f>
        <v>0</v>
      </c>
      <c r="O725" s="230"/>
      <c r="P725" s="230"/>
      <c r="Q725" s="230"/>
      <c r="R725" s="25"/>
      <c r="T725" s="142"/>
      <c r="U725" s="31" t="s">
        <v>45</v>
      </c>
      <c r="V725" s="24"/>
      <c r="W725" s="143">
        <f>$V$725*$K$725</f>
        <v>0</v>
      </c>
      <c r="X725" s="143">
        <v>0.0002</v>
      </c>
      <c r="Y725" s="143">
        <f>$X$725*$K$725</f>
        <v>0.00429</v>
      </c>
      <c r="Z725" s="143">
        <v>0</v>
      </c>
      <c r="AA725" s="144">
        <f>$Z$725*$K$725</f>
        <v>0</v>
      </c>
      <c r="AR725" s="6" t="s">
        <v>455</v>
      </c>
      <c r="AT725" s="6" t="s">
        <v>417</v>
      </c>
      <c r="AU725" s="6" t="s">
        <v>95</v>
      </c>
      <c r="AY725" s="6" t="s">
        <v>150</v>
      </c>
      <c r="BE725" s="87">
        <f>IF($U$725="základní",$N$725,0)</f>
        <v>0</v>
      </c>
      <c r="BF725" s="87">
        <f>IF($U$725="snížená",$N$725,0)</f>
        <v>0</v>
      </c>
      <c r="BG725" s="87">
        <f>IF($U$725="zákl. přenesená",$N$725,0)</f>
        <v>0</v>
      </c>
      <c r="BH725" s="87">
        <f>IF($U$725="sníž. přenesená",$N$725,0)</f>
        <v>0</v>
      </c>
      <c r="BI725" s="87">
        <f>IF($U$725="nulová",$N$725,0)</f>
        <v>0</v>
      </c>
      <c r="BJ725" s="6" t="s">
        <v>22</v>
      </c>
      <c r="BK725" s="87">
        <f>ROUND($L$725*$K$725,2)</f>
        <v>0</v>
      </c>
      <c r="BL725" s="6" t="s">
        <v>360</v>
      </c>
      <c r="BM725" s="6" t="s">
        <v>836</v>
      </c>
    </row>
    <row r="726" spans="2:65" s="6" customFormat="1" ht="15.75" customHeight="1">
      <c r="B726" s="23"/>
      <c r="C726" s="138" t="s">
        <v>837</v>
      </c>
      <c r="D726" s="138" t="s">
        <v>151</v>
      </c>
      <c r="E726" s="139" t="s">
        <v>838</v>
      </c>
      <c r="F726" s="229" t="s">
        <v>839</v>
      </c>
      <c r="G726" s="230"/>
      <c r="H726" s="230"/>
      <c r="I726" s="230"/>
      <c r="J726" s="140" t="s">
        <v>163</v>
      </c>
      <c r="K726" s="141">
        <v>20.2</v>
      </c>
      <c r="L726" s="231">
        <v>0</v>
      </c>
      <c r="M726" s="230"/>
      <c r="N726" s="232">
        <f>ROUND($L$726*$K$726,2)</f>
        <v>0</v>
      </c>
      <c r="O726" s="230"/>
      <c r="P726" s="230"/>
      <c r="Q726" s="230"/>
      <c r="R726" s="25"/>
      <c r="T726" s="142"/>
      <c r="U726" s="31" t="s">
        <v>45</v>
      </c>
      <c r="V726" s="24"/>
      <c r="W726" s="143">
        <f>$V$726*$K$726</f>
        <v>0</v>
      </c>
      <c r="X726" s="143">
        <v>3E-05</v>
      </c>
      <c r="Y726" s="143">
        <f>$X$726*$K$726</f>
        <v>0.000606</v>
      </c>
      <c r="Z726" s="143">
        <v>0</v>
      </c>
      <c r="AA726" s="144">
        <f>$Z$726*$K$726</f>
        <v>0</v>
      </c>
      <c r="AR726" s="6" t="s">
        <v>360</v>
      </c>
      <c r="AT726" s="6" t="s">
        <v>151</v>
      </c>
      <c r="AU726" s="6" t="s">
        <v>95</v>
      </c>
      <c r="AY726" s="6" t="s">
        <v>150</v>
      </c>
      <c r="BE726" s="87">
        <f>IF($U$726="základní",$N$726,0)</f>
        <v>0</v>
      </c>
      <c r="BF726" s="87">
        <f>IF($U$726="snížená",$N$726,0)</f>
        <v>0</v>
      </c>
      <c r="BG726" s="87">
        <f>IF($U$726="zákl. přenesená",$N$726,0)</f>
        <v>0</v>
      </c>
      <c r="BH726" s="87">
        <f>IF($U$726="sníž. přenesená",$N$726,0)</f>
        <v>0</v>
      </c>
      <c r="BI726" s="87">
        <f>IF($U$726="nulová",$N$726,0)</f>
        <v>0</v>
      </c>
      <c r="BJ726" s="6" t="s">
        <v>22</v>
      </c>
      <c r="BK726" s="87">
        <f>ROUND($L$726*$K$726,2)</f>
        <v>0</v>
      </c>
      <c r="BL726" s="6" t="s">
        <v>360</v>
      </c>
      <c r="BM726" s="6" t="s">
        <v>840</v>
      </c>
    </row>
    <row r="727" spans="2:51" s="6" customFormat="1" ht="18.75" customHeight="1">
      <c r="B727" s="145"/>
      <c r="C727" s="146"/>
      <c r="D727" s="146"/>
      <c r="E727" s="146"/>
      <c r="F727" s="238" t="s">
        <v>831</v>
      </c>
      <c r="G727" s="239"/>
      <c r="H727" s="239"/>
      <c r="I727" s="239"/>
      <c r="J727" s="146"/>
      <c r="K727" s="146"/>
      <c r="L727" s="146"/>
      <c r="M727" s="146"/>
      <c r="N727" s="146"/>
      <c r="O727" s="146"/>
      <c r="P727" s="146"/>
      <c r="Q727" s="146"/>
      <c r="R727" s="147"/>
      <c r="T727" s="148"/>
      <c r="U727" s="146"/>
      <c r="V727" s="146"/>
      <c r="W727" s="146"/>
      <c r="X727" s="146"/>
      <c r="Y727" s="146"/>
      <c r="Z727" s="146"/>
      <c r="AA727" s="149"/>
      <c r="AT727" s="150" t="s">
        <v>166</v>
      </c>
      <c r="AU727" s="150" t="s">
        <v>95</v>
      </c>
      <c r="AV727" s="150" t="s">
        <v>22</v>
      </c>
      <c r="AW727" s="150" t="s">
        <v>102</v>
      </c>
      <c r="AX727" s="150" t="s">
        <v>80</v>
      </c>
      <c r="AY727" s="150" t="s">
        <v>150</v>
      </c>
    </row>
    <row r="728" spans="2:51" s="6" customFormat="1" ht="18.75" customHeight="1">
      <c r="B728" s="151"/>
      <c r="C728" s="152"/>
      <c r="D728" s="152"/>
      <c r="E728" s="152"/>
      <c r="F728" s="240" t="s">
        <v>841</v>
      </c>
      <c r="G728" s="241"/>
      <c r="H728" s="241"/>
      <c r="I728" s="241"/>
      <c r="J728" s="152"/>
      <c r="K728" s="153">
        <v>20.2</v>
      </c>
      <c r="L728" s="152"/>
      <c r="M728" s="152"/>
      <c r="N728" s="152"/>
      <c r="O728" s="152"/>
      <c r="P728" s="152"/>
      <c r="Q728" s="152"/>
      <c r="R728" s="154"/>
      <c r="T728" s="155"/>
      <c r="U728" s="152"/>
      <c r="V728" s="152"/>
      <c r="W728" s="152"/>
      <c r="X728" s="152"/>
      <c r="Y728" s="152"/>
      <c r="Z728" s="152"/>
      <c r="AA728" s="156"/>
      <c r="AT728" s="157" t="s">
        <v>166</v>
      </c>
      <c r="AU728" s="157" t="s">
        <v>95</v>
      </c>
      <c r="AV728" s="157" t="s">
        <v>95</v>
      </c>
      <c r="AW728" s="157" t="s">
        <v>102</v>
      </c>
      <c r="AX728" s="157" t="s">
        <v>22</v>
      </c>
      <c r="AY728" s="157" t="s">
        <v>150</v>
      </c>
    </row>
    <row r="729" spans="2:65" s="6" customFormat="1" ht="15.75" customHeight="1">
      <c r="B729" s="23"/>
      <c r="C729" s="172" t="s">
        <v>28</v>
      </c>
      <c r="D729" s="172" t="s">
        <v>417</v>
      </c>
      <c r="E729" s="173" t="s">
        <v>842</v>
      </c>
      <c r="F729" s="234" t="s">
        <v>843</v>
      </c>
      <c r="G729" s="235"/>
      <c r="H729" s="235"/>
      <c r="I729" s="235"/>
      <c r="J729" s="174" t="s">
        <v>163</v>
      </c>
      <c r="K729" s="175">
        <v>21.21</v>
      </c>
      <c r="L729" s="236">
        <v>0</v>
      </c>
      <c r="M729" s="235"/>
      <c r="N729" s="237">
        <f>ROUND($L$729*$K$729,2)</f>
        <v>0</v>
      </c>
      <c r="O729" s="230"/>
      <c r="P729" s="230"/>
      <c r="Q729" s="230"/>
      <c r="R729" s="25"/>
      <c r="T729" s="142"/>
      <c r="U729" s="31" t="s">
        <v>45</v>
      </c>
      <c r="V729" s="24"/>
      <c r="W729" s="143">
        <f>$V$729*$K$729</f>
        <v>0</v>
      </c>
      <c r="X729" s="143">
        <v>0.00235</v>
      </c>
      <c r="Y729" s="143">
        <f>$X$729*$K$729</f>
        <v>0.049843500000000006</v>
      </c>
      <c r="Z729" s="143">
        <v>0</v>
      </c>
      <c r="AA729" s="144">
        <f>$Z$729*$K$729</f>
        <v>0</v>
      </c>
      <c r="AR729" s="6" t="s">
        <v>455</v>
      </c>
      <c r="AT729" s="6" t="s">
        <v>417</v>
      </c>
      <c r="AU729" s="6" t="s">
        <v>95</v>
      </c>
      <c r="AY729" s="6" t="s">
        <v>150</v>
      </c>
      <c r="BE729" s="87">
        <f>IF($U$729="základní",$N$729,0)</f>
        <v>0</v>
      </c>
      <c r="BF729" s="87">
        <f>IF($U$729="snížená",$N$729,0)</f>
        <v>0</v>
      </c>
      <c r="BG729" s="87">
        <f>IF($U$729="zákl. přenesená",$N$729,0)</f>
        <v>0</v>
      </c>
      <c r="BH729" s="87">
        <f>IF($U$729="sníž. přenesená",$N$729,0)</f>
        <v>0</v>
      </c>
      <c r="BI729" s="87">
        <f>IF($U$729="nulová",$N$729,0)</f>
        <v>0</v>
      </c>
      <c r="BJ729" s="6" t="s">
        <v>22</v>
      </c>
      <c r="BK729" s="87">
        <f>ROUND($L$729*$K$729,2)</f>
        <v>0</v>
      </c>
      <c r="BL729" s="6" t="s">
        <v>360</v>
      </c>
      <c r="BM729" s="6" t="s">
        <v>844</v>
      </c>
    </row>
    <row r="730" spans="2:65" s="6" customFormat="1" ht="27" customHeight="1">
      <c r="B730" s="23"/>
      <c r="C730" s="138" t="s">
        <v>845</v>
      </c>
      <c r="D730" s="138" t="s">
        <v>151</v>
      </c>
      <c r="E730" s="139" t="s">
        <v>846</v>
      </c>
      <c r="F730" s="229" t="s">
        <v>847</v>
      </c>
      <c r="G730" s="230"/>
      <c r="H730" s="230"/>
      <c r="I730" s="230"/>
      <c r="J730" s="140" t="s">
        <v>163</v>
      </c>
      <c r="K730" s="141">
        <v>20.2</v>
      </c>
      <c r="L730" s="231">
        <v>0</v>
      </c>
      <c r="M730" s="230"/>
      <c r="N730" s="232">
        <f>ROUND($L$730*$K$730,2)</f>
        <v>0</v>
      </c>
      <c r="O730" s="230"/>
      <c r="P730" s="230"/>
      <c r="Q730" s="230"/>
      <c r="R730" s="25"/>
      <c r="T730" s="142"/>
      <c r="U730" s="31" t="s">
        <v>45</v>
      </c>
      <c r="V730" s="24"/>
      <c r="W730" s="143">
        <f>$V$730*$K$730</f>
        <v>0</v>
      </c>
      <c r="X730" s="143">
        <v>0.00536</v>
      </c>
      <c r="Y730" s="143">
        <f>$X$730*$K$730</f>
        <v>0.108272</v>
      </c>
      <c r="Z730" s="143">
        <v>0</v>
      </c>
      <c r="AA730" s="144">
        <f>$Z$730*$K$730</f>
        <v>0</v>
      </c>
      <c r="AR730" s="6" t="s">
        <v>360</v>
      </c>
      <c r="AT730" s="6" t="s">
        <v>151</v>
      </c>
      <c r="AU730" s="6" t="s">
        <v>95</v>
      </c>
      <c r="AY730" s="6" t="s">
        <v>150</v>
      </c>
      <c r="BE730" s="87">
        <f>IF($U$730="základní",$N$730,0)</f>
        <v>0</v>
      </c>
      <c r="BF730" s="87">
        <f>IF($U$730="snížená",$N$730,0)</f>
        <v>0</v>
      </c>
      <c r="BG730" s="87">
        <f>IF($U$730="zákl. přenesená",$N$730,0)</f>
        <v>0</v>
      </c>
      <c r="BH730" s="87">
        <f>IF($U$730="sníž. přenesená",$N$730,0)</f>
        <v>0</v>
      </c>
      <c r="BI730" s="87">
        <f>IF($U$730="nulová",$N$730,0)</f>
        <v>0</v>
      </c>
      <c r="BJ730" s="6" t="s">
        <v>22</v>
      </c>
      <c r="BK730" s="87">
        <f>ROUND($L$730*$K$730,2)</f>
        <v>0</v>
      </c>
      <c r="BL730" s="6" t="s">
        <v>360</v>
      </c>
      <c r="BM730" s="6" t="s">
        <v>848</v>
      </c>
    </row>
    <row r="731" spans="2:65" s="6" customFormat="1" ht="27" customHeight="1">
      <c r="B731" s="23"/>
      <c r="C731" s="138" t="s">
        <v>849</v>
      </c>
      <c r="D731" s="138" t="s">
        <v>151</v>
      </c>
      <c r="E731" s="139" t="s">
        <v>850</v>
      </c>
      <c r="F731" s="229" t="s">
        <v>851</v>
      </c>
      <c r="G731" s="230"/>
      <c r="H731" s="230"/>
      <c r="I731" s="230"/>
      <c r="J731" s="140" t="s">
        <v>383</v>
      </c>
      <c r="K731" s="141">
        <v>0.166</v>
      </c>
      <c r="L731" s="231">
        <v>0</v>
      </c>
      <c r="M731" s="230"/>
      <c r="N731" s="232">
        <f>ROUND($L$731*$K$731,2)</f>
        <v>0</v>
      </c>
      <c r="O731" s="230"/>
      <c r="P731" s="230"/>
      <c r="Q731" s="230"/>
      <c r="R731" s="25"/>
      <c r="T731" s="142"/>
      <c r="U731" s="31" t="s">
        <v>45</v>
      </c>
      <c r="V731" s="24"/>
      <c r="W731" s="143">
        <f>$V$731*$K$731</f>
        <v>0</v>
      </c>
      <c r="X731" s="143">
        <v>0</v>
      </c>
      <c r="Y731" s="143">
        <f>$X$731*$K$731</f>
        <v>0</v>
      </c>
      <c r="Z731" s="143">
        <v>0</v>
      </c>
      <c r="AA731" s="144">
        <f>$Z$731*$K$731</f>
        <v>0</v>
      </c>
      <c r="AR731" s="6" t="s">
        <v>360</v>
      </c>
      <c r="AT731" s="6" t="s">
        <v>151</v>
      </c>
      <c r="AU731" s="6" t="s">
        <v>95</v>
      </c>
      <c r="AY731" s="6" t="s">
        <v>150</v>
      </c>
      <c r="BE731" s="87">
        <f>IF($U$731="základní",$N$731,0)</f>
        <v>0</v>
      </c>
      <c r="BF731" s="87">
        <f>IF($U$731="snížená",$N$731,0)</f>
        <v>0</v>
      </c>
      <c r="BG731" s="87">
        <f>IF($U$731="zákl. přenesená",$N$731,0)</f>
        <v>0</v>
      </c>
      <c r="BH731" s="87">
        <f>IF($U$731="sníž. přenesená",$N$731,0)</f>
        <v>0</v>
      </c>
      <c r="BI731" s="87">
        <f>IF($U$731="nulová",$N$731,0)</f>
        <v>0</v>
      </c>
      <c r="BJ731" s="6" t="s">
        <v>22</v>
      </c>
      <c r="BK731" s="87">
        <f>ROUND($L$731*$K$731,2)</f>
        <v>0</v>
      </c>
      <c r="BL731" s="6" t="s">
        <v>360</v>
      </c>
      <c r="BM731" s="6" t="s">
        <v>852</v>
      </c>
    </row>
    <row r="732" spans="2:63" s="127" customFormat="1" ht="30.75" customHeight="1">
      <c r="B732" s="128"/>
      <c r="C732" s="129"/>
      <c r="D732" s="137" t="s">
        <v>120</v>
      </c>
      <c r="E732" s="137"/>
      <c r="F732" s="137"/>
      <c r="G732" s="137"/>
      <c r="H732" s="137"/>
      <c r="I732" s="137"/>
      <c r="J732" s="137"/>
      <c r="K732" s="137"/>
      <c r="L732" s="137"/>
      <c r="M732" s="137"/>
      <c r="N732" s="227">
        <f>$BK$732</f>
        <v>0</v>
      </c>
      <c r="O732" s="228"/>
      <c r="P732" s="228"/>
      <c r="Q732" s="228"/>
      <c r="R732" s="131"/>
      <c r="T732" s="132"/>
      <c r="U732" s="129"/>
      <c r="V732" s="129"/>
      <c r="W732" s="133">
        <f>SUM($W$733:$W$787)</f>
        <v>0</v>
      </c>
      <c r="X732" s="129"/>
      <c r="Y732" s="133">
        <f>SUM($Y$733:$Y$787)</f>
        <v>3.1178076999999997</v>
      </c>
      <c r="Z732" s="129"/>
      <c r="AA732" s="134">
        <f>SUM($AA$733:$AA$787)</f>
        <v>0</v>
      </c>
      <c r="AR732" s="135" t="s">
        <v>95</v>
      </c>
      <c r="AT732" s="135" t="s">
        <v>79</v>
      </c>
      <c r="AU732" s="135" t="s">
        <v>22</v>
      </c>
      <c r="AY732" s="135" t="s">
        <v>150</v>
      </c>
      <c r="BK732" s="136">
        <f>SUM($BK$733:$BK$787)</f>
        <v>0</v>
      </c>
    </row>
    <row r="733" spans="2:65" s="6" customFormat="1" ht="39" customHeight="1">
      <c r="B733" s="23"/>
      <c r="C733" s="138" t="s">
        <v>853</v>
      </c>
      <c r="D733" s="138" t="s">
        <v>151</v>
      </c>
      <c r="E733" s="139" t="s">
        <v>854</v>
      </c>
      <c r="F733" s="229" t="s">
        <v>855</v>
      </c>
      <c r="G733" s="230"/>
      <c r="H733" s="230"/>
      <c r="I733" s="230"/>
      <c r="J733" s="140" t="s">
        <v>163</v>
      </c>
      <c r="K733" s="141">
        <v>184.509</v>
      </c>
      <c r="L733" s="231">
        <v>0</v>
      </c>
      <c r="M733" s="230"/>
      <c r="N733" s="232">
        <f>ROUND($L$733*$K$733,2)</f>
        <v>0</v>
      </c>
      <c r="O733" s="230"/>
      <c r="P733" s="230"/>
      <c r="Q733" s="230"/>
      <c r="R733" s="25"/>
      <c r="T733" s="142"/>
      <c r="U733" s="31" t="s">
        <v>45</v>
      </c>
      <c r="V733" s="24"/>
      <c r="W733" s="143">
        <f>$V$733*$K$733</f>
        <v>0</v>
      </c>
      <c r="X733" s="143">
        <v>0.003</v>
      </c>
      <c r="Y733" s="143">
        <f>$X$733*$K$733</f>
        <v>0.553527</v>
      </c>
      <c r="Z733" s="143">
        <v>0</v>
      </c>
      <c r="AA733" s="144">
        <f>$Z$733*$K$733</f>
        <v>0</v>
      </c>
      <c r="AR733" s="6" t="s">
        <v>360</v>
      </c>
      <c r="AT733" s="6" t="s">
        <v>151</v>
      </c>
      <c r="AU733" s="6" t="s">
        <v>95</v>
      </c>
      <c r="AY733" s="6" t="s">
        <v>150</v>
      </c>
      <c r="BE733" s="87">
        <f>IF($U$733="základní",$N$733,0)</f>
        <v>0</v>
      </c>
      <c r="BF733" s="87">
        <f>IF($U$733="snížená",$N$733,0)</f>
        <v>0</v>
      </c>
      <c r="BG733" s="87">
        <f>IF($U$733="zákl. přenesená",$N$733,0)</f>
        <v>0</v>
      </c>
      <c r="BH733" s="87">
        <f>IF($U$733="sníž. přenesená",$N$733,0)</f>
        <v>0</v>
      </c>
      <c r="BI733" s="87">
        <f>IF($U$733="nulová",$N$733,0)</f>
        <v>0</v>
      </c>
      <c r="BJ733" s="6" t="s">
        <v>22</v>
      </c>
      <c r="BK733" s="87">
        <f>ROUND($L$733*$K$733,2)</f>
        <v>0</v>
      </c>
      <c r="BL733" s="6" t="s">
        <v>360</v>
      </c>
      <c r="BM733" s="6" t="s">
        <v>856</v>
      </c>
    </row>
    <row r="734" spans="2:51" s="6" customFormat="1" ht="18.75" customHeight="1">
      <c r="B734" s="145"/>
      <c r="C734" s="146"/>
      <c r="D734" s="146"/>
      <c r="E734" s="146"/>
      <c r="F734" s="238" t="s">
        <v>165</v>
      </c>
      <c r="G734" s="239"/>
      <c r="H734" s="239"/>
      <c r="I734" s="239"/>
      <c r="J734" s="146"/>
      <c r="K734" s="146"/>
      <c r="L734" s="146"/>
      <c r="M734" s="146"/>
      <c r="N734" s="146"/>
      <c r="O734" s="146"/>
      <c r="P734" s="146"/>
      <c r="Q734" s="146"/>
      <c r="R734" s="147"/>
      <c r="T734" s="148"/>
      <c r="U734" s="146"/>
      <c r="V734" s="146"/>
      <c r="W734" s="146"/>
      <c r="X734" s="146"/>
      <c r="Y734" s="146"/>
      <c r="Z734" s="146"/>
      <c r="AA734" s="149"/>
      <c r="AT734" s="150" t="s">
        <v>166</v>
      </c>
      <c r="AU734" s="150" t="s">
        <v>95</v>
      </c>
      <c r="AV734" s="150" t="s">
        <v>22</v>
      </c>
      <c r="AW734" s="150" t="s">
        <v>102</v>
      </c>
      <c r="AX734" s="150" t="s">
        <v>80</v>
      </c>
      <c r="AY734" s="150" t="s">
        <v>150</v>
      </c>
    </row>
    <row r="735" spans="2:51" s="6" customFormat="1" ht="18.75" customHeight="1">
      <c r="B735" s="151"/>
      <c r="C735" s="152"/>
      <c r="D735" s="152"/>
      <c r="E735" s="152"/>
      <c r="F735" s="240" t="s">
        <v>321</v>
      </c>
      <c r="G735" s="241"/>
      <c r="H735" s="241"/>
      <c r="I735" s="241"/>
      <c r="J735" s="152"/>
      <c r="K735" s="153">
        <v>16.42</v>
      </c>
      <c r="L735" s="152"/>
      <c r="M735" s="152"/>
      <c r="N735" s="152"/>
      <c r="O735" s="152"/>
      <c r="P735" s="152"/>
      <c r="Q735" s="152"/>
      <c r="R735" s="154"/>
      <c r="T735" s="155"/>
      <c r="U735" s="152"/>
      <c r="V735" s="152"/>
      <c r="W735" s="152"/>
      <c r="X735" s="152"/>
      <c r="Y735" s="152"/>
      <c r="Z735" s="152"/>
      <c r="AA735" s="156"/>
      <c r="AT735" s="157" t="s">
        <v>166</v>
      </c>
      <c r="AU735" s="157" t="s">
        <v>95</v>
      </c>
      <c r="AV735" s="157" t="s">
        <v>95</v>
      </c>
      <c r="AW735" s="157" t="s">
        <v>102</v>
      </c>
      <c r="AX735" s="157" t="s">
        <v>80</v>
      </c>
      <c r="AY735" s="157" t="s">
        <v>150</v>
      </c>
    </row>
    <row r="736" spans="2:51" s="6" customFormat="1" ht="18.75" customHeight="1">
      <c r="B736" s="151"/>
      <c r="C736" s="152"/>
      <c r="D736" s="152"/>
      <c r="E736" s="152"/>
      <c r="F736" s="240" t="s">
        <v>322</v>
      </c>
      <c r="G736" s="241"/>
      <c r="H736" s="241"/>
      <c r="I736" s="241"/>
      <c r="J736" s="152"/>
      <c r="K736" s="153">
        <v>18.8</v>
      </c>
      <c r="L736" s="152"/>
      <c r="M736" s="152"/>
      <c r="N736" s="152"/>
      <c r="O736" s="152"/>
      <c r="P736" s="152"/>
      <c r="Q736" s="152"/>
      <c r="R736" s="154"/>
      <c r="T736" s="155"/>
      <c r="U736" s="152"/>
      <c r="V736" s="152"/>
      <c r="W736" s="152"/>
      <c r="X736" s="152"/>
      <c r="Y736" s="152"/>
      <c r="Z736" s="152"/>
      <c r="AA736" s="156"/>
      <c r="AT736" s="157" t="s">
        <v>166</v>
      </c>
      <c r="AU736" s="157" t="s">
        <v>95</v>
      </c>
      <c r="AV736" s="157" t="s">
        <v>95</v>
      </c>
      <c r="AW736" s="157" t="s">
        <v>102</v>
      </c>
      <c r="AX736" s="157" t="s">
        <v>80</v>
      </c>
      <c r="AY736" s="157" t="s">
        <v>150</v>
      </c>
    </row>
    <row r="737" spans="2:51" s="6" customFormat="1" ht="18.75" customHeight="1">
      <c r="B737" s="151"/>
      <c r="C737" s="152"/>
      <c r="D737" s="152"/>
      <c r="E737" s="152"/>
      <c r="F737" s="240" t="s">
        <v>323</v>
      </c>
      <c r="G737" s="241"/>
      <c r="H737" s="241"/>
      <c r="I737" s="241"/>
      <c r="J737" s="152"/>
      <c r="K737" s="153">
        <v>16</v>
      </c>
      <c r="L737" s="152"/>
      <c r="M737" s="152"/>
      <c r="N737" s="152"/>
      <c r="O737" s="152"/>
      <c r="P737" s="152"/>
      <c r="Q737" s="152"/>
      <c r="R737" s="154"/>
      <c r="T737" s="155"/>
      <c r="U737" s="152"/>
      <c r="V737" s="152"/>
      <c r="W737" s="152"/>
      <c r="X737" s="152"/>
      <c r="Y737" s="152"/>
      <c r="Z737" s="152"/>
      <c r="AA737" s="156"/>
      <c r="AT737" s="157" t="s">
        <v>166</v>
      </c>
      <c r="AU737" s="157" t="s">
        <v>95</v>
      </c>
      <c r="AV737" s="157" t="s">
        <v>95</v>
      </c>
      <c r="AW737" s="157" t="s">
        <v>102</v>
      </c>
      <c r="AX737" s="157" t="s">
        <v>80</v>
      </c>
      <c r="AY737" s="157" t="s">
        <v>150</v>
      </c>
    </row>
    <row r="738" spans="2:51" s="6" customFormat="1" ht="18.75" customHeight="1">
      <c r="B738" s="151"/>
      <c r="C738" s="152"/>
      <c r="D738" s="152"/>
      <c r="E738" s="152"/>
      <c r="F738" s="240" t="s">
        <v>324</v>
      </c>
      <c r="G738" s="241"/>
      <c r="H738" s="241"/>
      <c r="I738" s="241"/>
      <c r="J738" s="152"/>
      <c r="K738" s="153">
        <v>9.66</v>
      </c>
      <c r="L738" s="152"/>
      <c r="M738" s="152"/>
      <c r="N738" s="152"/>
      <c r="O738" s="152"/>
      <c r="P738" s="152"/>
      <c r="Q738" s="152"/>
      <c r="R738" s="154"/>
      <c r="T738" s="155"/>
      <c r="U738" s="152"/>
      <c r="V738" s="152"/>
      <c r="W738" s="152"/>
      <c r="X738" s="152"/>
      <c r="Y738" s="152"/>
      <c r="Z738" s="152"/>
      <c r="AA738" s="156"/>
      <c r="AT738" s="157" t="s">
        <v>166</v>
      </c>
      <c r="AU738" s="157" t="s">
        <v>95</v>
      </c>
      <c r="AV738" s="157" t="s">
        <v>95</v>
      </c>
      <c r="AW738" s="157" t="s">
        <v>102</v>
      </c>
      <c r="AX738" s="157" t="s">
        <v>80</v>
      </c>
      <c r="AY738" s="157" t="s">
        <v>150</v>
      </c>
    </row>
    <row r="739" spans="2:51" s="6" customFormat="1" ht="18.75" customHeight="1">
      <c r="B739" s="151"/>
      <c r="C739" s="152"/>
      <c r="D739" s="152"/>
      <c r="E739" s="152"/>
      <c r="F739" s="240" t="s">
        <v>325</v>
      </c>
      <c r="G739" s="241"/>
      <c r="H739" s="241"/>
      <c r="I739" s="241"/>
      <c r="J739" s="152"/>
      <c r="K739" s="153">
        <v>12.68</v>
      </c>
      <c r="L739" s="152"/>
      <c r="M739" s="152"/>
      <c r="N739" s="152"/>
      <c r="O739" s="152"/>
      <c r="P739" s="152"/>
      <c r="Q739" s="152"/>
      <c r="R739" s="154"/>
      <c r="T739" s="155"/>
      <c r="U739" s="152"/>
      <c r="V739" s="152"/>
      <c r="W739" s="152"/>
      <c r="X739" s="152"/>
      <c r="Y739" s="152"/>
      <c r="Z739" s="152"/>
      <c r="AA739" s="156"/>
      <c r="AT739" s="157" t="s">
        <v>166</v>
      </c>
      <c r="AU739" s="157" t="s">
        <v>95</v>
      </c>
      <c r="AV739" s="157" t="s">
        <v>95</v>
      </c>
      <c r="AW739" s="157" t="s">
        <v>102</v>
      </c>
      <c r="AX739" s="157" t="s">
        <v>80</v>
      </c>
      <c r="AY739" s="157" t="s">
        <v>150</v>
      </c>
    </row>
    <row r="740" spans="2:51" s="6" customFormat="1" ht="18.75" customHeight="1">
      <c r="B740" s="151"/>
      <c r="C740" s="152"/>
      <c r="D740" s="152"/>
      <c r="E740" s="152"/>
      <c r="F740" s="240" t="s">
        <v>326</v>
      </c>
      <c r="G740" s="241"/>
      <c r="H740" s="241"/>
      <c r="I740" s="241"/>
      <c r="J740" s="152"/>
      <c r="K740" s="153">
        <v>12.88</v>
      </c>
      <c r="L740" s="152"/>
      <c r="M740" s="152"/>
      <c r="N740" s="152"/>
      <c r="O740" s="152"/>
      <c r="P740" s="152"/>
      <c r="Q740" s="152"/>
      <c r="R740" s="154"/>
      <c r="T740" s="155"/>
      <c r="U740" s="152"/>
      <c r="V740" s="152"/>
      <c r="W740" s="152"/>
      <c r="X740" s="152"/>
      <c r="Y740" s="152"/>
      <c r="Z740" s="152"/>
      <c r="AA740" s="156"/>
      <c r="AT740" s="157" t="s">
        <v>166</v>
      </c>
      <c r="AU740" s="157" t="s">
        <v>95</v>
      </c>
      <c r="AV740" s="157" t="s">
        <v>95</v>
      </c>
      <c r="AW740" s="157" t="s">
        <v>102</v>
      </c>
      <c r="AX740" s="157" t="s">
        <v>80</v>
      </c>
      <c r="AY740" s="157" t="s">
        <v>150</v>
      </c>
    </row>
    <row r="741" spans="2:51" s="6" customFormat="1" ht="18.75" customHeight="1">
      <c r="B741" s="151"/>
      <c r="C741" s="152"/>
      <c r="D741" s="152"/>
      <c r="E741" s="152"/>
      <c r="F741" s="240" t="s">
        <v>327</v>
      </c>
      <c r="G741" s="241"/>
      <c r="H741" s="241"/>
      <c r="I741" s="241"/>
      <c r="J741" s="152"/>
      <c r="K741" s="153">
        <v>9.2</v>
      </c>
      <c r="L741" s="152"/>
      <c r="M741" s="152"/>
      <c r="N741" s="152"/>
      <c r="O741" s="152"/>
      <c r="P741" s="152"/>
      <c r="Q741" s="152"/>
      <c r="R741" s="154"/>
      <c r="T741" s="155"/>
      <c r="U741" s="152"/>
      <c r="V741" s="152"/>
      <c r="W741" s="152"/>
      <c r="X741" s="152"/>
      <c r="Y741" s="152"/>
      <c r="Z741" s="152"/>
      <c r="AA741" s="156"/>
      <c r="AT741" s="157" t="s">
        <v>166</v>
      </c>
      <c r="AU741" s="157" t="s">
        <v>95</v>
      </c>
      <c r="AV741" s="157" t="s">
        <v>95</v>
      </c>
      <c r="AW741" s="157" t="s">
        <v>102</v>
      </c>
      <c r="AX741" s="157" t="s">
        <v>80</v>
      </c>
      <c r="AY741" s="157" t="s">
        <v>150</v>
      </c>
    </row>
    <row r="742" spans="2:51" s="6" customFormat="1" ht="18.75" customHeight="1">
      <c r="B742" s="151"/>
      <c r="C742" s="152"/>
      <c r="D742" s="152"/>
      <c r="E742" s="152"/>
      <c r="F742" s="240" t="s">
        <v>328</v>
      </c>
      <c r="G742" s="241"/>
      <c r="H742" s="241"/>
      <c r="I742" s="241"/>
      <c r="J742" s="152"/>
      <c r="K742" s="153">
        <v>8.8</v>
      </c>
      <c r="L742" s="152"/>
      <c r="M742" s="152"/>
      <c r="N742" s="152"/>
      <c r="O742" s="152"/>
      <c r="P742" s="152"/>
      <c r="Q742" s="152"/>
      <c r="R742" s="154"/>
      <c r="T742" s="155"/>
      <c r="U742" s="152"/>
      <c r="V742" s="152"/>
      <c r="W742" s="152"/>
      <c r="X742" s="152"/>
      <c r="Y742" s="152"/>
      <c r="Z742" s="152"/>
      <c r="AA742" s="156"/>
      <c r="AT742" s="157" t="s">
        <v>166</v>
      </c>
      <c r="AU742" s="157" t="s">
        <v>95</v>
      </c>
      <c r="AV742" s="157" t="s">
        <v>95</v>
      </c>
      <c r="AW742" s="157" t="s">
        <v>102</v>
      </c>
      <c r="AX742" s="157" t="s">
        <v>80</v>
      </c>
      <c r="AY742" s="157" t="s">
        <v>150</v>
      </c>
    </row>
    <row r="743" spans="2:51" s="6" customFormat="1" ht="18.75" customHeight="1">
      <c r="B743" s="151"/>
      <c r="C743" s="152"/>
      <c r="D743" s="152"/>
      <c r="E743" s="152"/>
      <c r="F743" s="240" t="s">
        <v>329</v>
      </c>
      <c r="G743" s="241"/>
      <c r="H743" s="241"/>
      <c r="I743" s="241"/>
      <c r="J743" s="152"/>
      <c r="K743" s="153">
        <v>8.8</v>
      </c>
      <c r="L743" s="152"/>
      <c r="M743" s="152"/>
      <c r="N743" s="152"/>
      <c r="O743" s="152"/>
      <c r="P743" s="152"/>
      <c r="Q743" s="152"/>
      <c r="R743" s="154"/>
      <c r="T743" s="155"/>
      <c r="U743" s="152"/>
      <c r="V743" s="152"/>
      <c r="W743" s="152"/>
      <c r="X743" s="152"/>
      <c r="Y743" s="152"/>
      <c r="Z743" s="152"/>
      <c r="AA743" s="156"/>
      <c r="AT743" s="157" t="s">
        <v>166</v>
      </c>
      <c r="AU743" s="157" t="s">
        <v>95</v>
      </c>
      <c r="AV743" s="157" t="s">
        <v>95</v>
      </c>
      <c r="AW743" s="157" t="s">
        <v>102</v>
      </c>
      <c r="AX743" s="157" t="s">
        <v>80</v>
      </c>
      <c r="AY743" s="157" t="s">
        <v>150</v>
      </c>
    </row>
    <row r="744" spans="2:51" s="6" customFormat="1" ht="18.75" customHeight="1">
      <c r="B744" s="151"/>
      <c r="C744" s="152"/>
      <c r="D744" s="152"/>
      <c r="E744" s="152"/>
      <c r="F744" s="240" t="s">
        <v>330</v>
      </c>
      <c r="G744" s="241"/>
      <c r="H744" s="241"/>
      <c r="I744" s="241"/>
      <c r="J744" s="152"/>
      <c r="K744" s="153">
        <v>13.52</v>
      </c>
      <c r="L744" s="152"/>
      <c r="M744" s="152"/>
      <c r="N744" s="152"/>
      <c r="O744" s="152"/>
      <c r="P744" s="152"/>
      <c r="Q744" s="152"/>
      <c r="R744" s="154"/>
      <c r="T744" s="155"/>
      <c r="U744" s="152"/>
      <c r="V744" s="152"/>
      <c r="W744" s="152"/>
      <c r="X744" s="152"/>
      <c r="Y744" s="152"/>
      <c r="Z744" s="152"/>
      <c r="AA744" s="156"/>
      <c r="AT744" s="157" t="s">
        <v>166</v>
      </c>
      <c r="AU744" s="157" t="s">
        <v>95</v>
      </c>
      <c r="AV744" s="157" t="s">
        <v>95</v>
      </c>
      <c r="AW744" s="157" t="s">
        <v>102</v>
      </c>
      <c r="AX744" s="157" t="s">
        <v>80</v>
      </c>
      <c r="AY744" s="157" t="s">
        <v>150</v>
      </c>
    </row>
    <row r="745" spans="2:51" s="6" customFormat="1" ht="18.75" customHeight="1">
      <c r="B745" s="145"/>
      <c r="C745" s="146"/>
      <c r="D745" s="146"/>
      <c r="E745" s="146"/>
      <c r="F745" s="238" t="s">
        <v>178</v>
      </c>
      <c r="G745" s="239"/>
      <c r="H745" s="239"/>
      <c r="I745" s="239"/>
      <c r="J745" s="146"/>
      <c r="K745" s="146"/>
      <c r="L745" s="146"/>
      <c r="M745" s="146"/>
      <c r="N745" s="146"/>
      <c r="O745" s="146"/>
      <c r="P745" s="146"/>
      <c r="Q745" s="146"/>
      <c r="R745" s="147"/>
      <c r="T745" s="148"/>
      <c r="U745" s="146"/>
      <c r="V745" s="146"/>
      <c r="W745" s="146"/>
      <c r="X745" s="146"/>
      <c r="Y745" s="146"/>
      <c r="Z745" s="146"/>
      <c r="AA745" s="149"/>
      <c r="AT745" s="150" t="s">
        <v>166</v>
      </c>
      <c r="AU745" s="150" t="s">
        <v>95</v>
      </c>
      <c r="AV745" s="150" t="s">
        <v>22</v>
      </c>
      <c r="AW745" s="150" t="s">
        <v>102</v>
      </c>
      <c r="AX745" s="150" t="s">
        <v>80</v>
      </c>
      <c r="AY745" s="150" t="s">
        <v>150</v>
      </c>
    </row>
    <row r="746" spans="2:51" s="6" customFormat="1" ht="18.75" customHeight="1">
      <c r="B746" s="151"/>
      <c r="C746" s="152"/>
      <c r="D746" s="152"/>
      <c r="E746" s="152"/>
      <c r="F746" s="240" t="s">
        <v>331</v>
      </c>
      <c r="G746" s="241"/>
      <c r="H746" s="241"/>
      <c r="I746" s="241"/>
      <c r="J746" s="152"/>
      <c r="K746" s="153">
        <v>-15.76</v>
      </c>
      <c r="L746" s="152"/>
      <c r="M746" s="152"/>
      <c r="N746" s="152"/>
      <c r="O746" s="152"/>
      <c r="P746" s="152"/>
      <c r="Q746" s="152"/>
      <c r="R746" s="154"/>
      <c r="T746" s="155"/>
      <c r="U746" s="152"/>
      <c r="V746" s="152"/>
      <c r="W746" s="152"/>
      <c r="X746" s="152"/>
      <c r="Y746" s="152"/>
      <c r="Z746" s="152"/>
      <c r="AA746" s="156"/>
      <c r="AT746" s="157" t="s">
        <v>166</v>
      </c>
      <c r="AU746" s="157" t="s">
        <v>95</v>
      </c>
      <c r="AV746" s="157" t="s">
        <v>95</v>
      </c>
      <c r="AW746" s="157" t="s">
        <v>102</v>
      </c>
      <c r="AX746" s="157" t="s">
        <v>80</v>
      </c>
      <c r="AY746" s="157" t="s">
        <v>150</v>
      </c>
    </row>
    <row r="747" spans="2:51" s="6" customFormat="1" ht="18.75" customHeight="1">
      <c r="B747" s="151"/>
      <c r="C747" s="152"/>
      <c r="D747" s="152"/>
      <c r="E747" s="152"/>
      <c r="F747" s="240" t="s">
        <v>242</v>
      </c>
      <c r="G747" s="241"/>
      <c r="H747" s="241"/>
      <c r="I747" s="241"/>
      <c r="J747" s="152"/>
      <c r="K747" s="153">
        <v>-5.516</v>
      </c>
      <c r="L747" s="152"/>
      <c r="M747" s="152"/>
      <c r="N747" s="152"/>
      <c r="O747" s="152"/>
      <c r="P747" s="152"/>
      <c r="Q747" s="152"/>
      <c r="R747" s="154"/>
      <c r="T747" s="155"/>
      <c r="U747" s="152"/>
      <c r="V747" s="152"/>
      <c r="W747" s="152"/>
      <c r="X747" s="152"/>
      <c r="Y747" s="152"/>
      <c r="Z747" s="152"/>
      <c r="AA747" s="156"/>
      <c r="AT747" s="157" t="s">
        <v>166</v>
      </c>
      <c r="AU747" s="157" t="s">
        <v>95</v>
      </c>
      <c r="AV747" s="157" t="s">
        <v>95</v>
      </c>
      <c r="AW747" s="157" t="s">
        <v>102</v>
      </c>
      <c r="AX747" s="157" t="s">
        <v>80</v>
      </c>
      <c r="AY747" s="157" t="s">
        <v>150</v>
      </c>
    </row>
    <row r="748" spans="2:51" s="6" customFormat="1" ht="18.75" customHeight="1">
      <c r="B748" s="151"/>
      <c r="C748" s="152"/>
      <c r="D748" s="152"/>
      <c r="E748" s="152"/>
      <c r="F748" s="240" t="s">
        <v>332</v>
      </c>
      <c r="G748" s="241"/>
      <c r="H748" s="241"/>
      <c r="I748" s="241"/>
      <c r="J748" s="152"/>
      <c r="K748" s="153">
        <v>-6.304</v>
      </c>
      <c r="L748" s="152"/>
      <c r="M748" s="152"/>
      <c r="N748" s="152"/>
      <c r="O748" s="152"/>
      <c r="P748" s="152"/>
      <c r="Q748" s="152"/>
      <c r="R748" s="154"/>
      <c r="T748" s="155"/>
      <c r="U748" s="152"/>
      <c r="V748" s="152"/>
      <c r="W748" s="152"/>
      <c r="X748" s="152"/>
      <c r="Y748" s="152"/>
      <c r="Z748" s="152"/>
      <c r="AA748" s="156"/>
      <c r="AT748" s="157" t="s">
        <v>166</v>
      </c>
      <c r="AU748" s="157" t="s">
        <v>95</v>
      </c>
      <c r="AV748" s="157" t="s">
        <v>95</v>
      </c>
      <c r="AW748" s="157" t="s">
        <v>102</v>
      </c>
      <c r="AX748" s="157" t="s">
        <v>80</v>
      </c>
      <c r="AY748" s="157" t="s">
        <v>150</v>
      </c>
    </row>
    <row r="749" spans="2:51" s="6" customFormat="1" ht="18.75" customHeight="1">
      <c r="B749" s="151"/>
      <c r="C749" s="152"/>
      <c r="D749" s="152"/>
      <c r="E749" s="152"/>
      <c r="F749" s="240" t="s">
        <v>333</v>
      </c>
      <c r="G749" s="241"/>
      <c r="H749" s="241"/>
      <c r="I749" s="241"/>
      <c r="J749" s="152"/>
      <c r="K749" s="153">
        <v>-3.743</v>
      </c>
      <c r="L749" s="152"/>
      <c r="M749" s="152"/>
      <c r="N749" s="152"/>
      <c r="O749" s="152"/>
      <c r="P749" s="152"/>
      <c r="Q749" s="152"/>
      <c r="R749" s="154"/>
      <c r="T749" s="155"/>
      <c r="U749" s="152"/>
      <c r="V749" s="152"/>
      <c r="W749" s="152"/>
      <c r="X749" s="152"/>
      <c r="Y749" s="152"/>
      <c r="Z749" s="152"/>
      <c r="AA749" s="156"/>
      <c r="AT749" s="157" t="s">
        <v>166</v>
      </c>
      <c r="AU749" s="157" t="s">
        <v>95</v>
      </c>
      <c r="AV749" s="157" t="s">
        <v>95</v>
      </c>
      <c r="AW749" s="157" t="s">
        <v>102</v>
      </c>
      <c r="AX749" s="157" t="s">
        <v>80</v>
      </c>
      <c r="AY749" s="157" t="s">
        <v>150</v>
      </c>
    </row>
    <row r="750" spans="2:51" s="6" customFormat="1" ht="18.75" customHeight="1">
      <c r="B750" s="151"/>
      <c r="C750" s="152"/>
      <c r="D750" s="152"/>
      <c r="E750" s="152"/>
      <c r="F750" s="240" t="s">
        <v>334</v>
      </c>
      <c r="G750" s="241"/>
      <c r="H750" s="241"/>
      <c r="I750" s="241"/>
      <c r="J750" s="152"/>
      <c r="K750" s="153">
        <v>-2.938</v>
      </c>
      <c r="L750" s="152"/>
      <c r="M750" s="152"/>
      <c r="N750" s="152"/>
      <c r="O750" s="152"/>
      <c r="P750" s="152"/>
      <c r="Q750" s="152"/>
      <c r="R750" s="154"/>
      <c r="T750" s="155"/>
      <c r="U750" s="152"/>
      <c r="V750" s="152"/>
      <c r="W750" s="152"/>
      <c r="X750" s="152"/>
      <c r="Y750" s="152"/>
      <c r="Z750" s="152"/>
      <c r="AA750" s="156"/>
      <c r="AT750" s="157" t="s">
        <v>166</v>
      </c>
      <c r="AU750" s="157" t="s">
        <v>95</v>
      </c>
      <c r="AV750" s="157" t="s">
        <v>95</v>
      </c>
      <c r="AW750" s="157" t="s">
        <v>102</v>
      </c>
      <c r="AX750" s="157" t="s">
        <v>80</v>
      </c>
      <c r="AY750" s="157" t="s">
        <v>150</v>
      </c>
    </row>
    <row r="751" spans="2:51" s="6" customFormat="1" ht="18.75" customHeight="1">
      <c r="B751" s="151"/>
      <c r="C751" s="152"/>
      <c r="D751" s="152"/>
      <c r="E751" s="152"/>
      <c r="F751" s="240" t="s">
        <v>335</v>
      </c>
      <c r="G751" s="241"/>
      <c r="H751" s="241"/>
      <c r="I751" s="241"/>
      <c r="J751" s="152"/>
      <c r="K751" s="153">
        <v>-2.813</v>
      </c>
      <c r="L751" s="152"/>
      <c r="M751" s="152"/>
      <c r="N751" s="152"/>
      <c r="O751" s="152"/>
      <c r="P751" s="152"/>
      <c r="Q751" s="152"/>
      <c r="R751" s="154"/>
      <c r="T751" s="155"/>
      <c r="U751" s="152"/>
      <c r="V751" s="152"/>
      <c r="W751" s="152"/>
      <c r="X751" s="152"/>
      <c r="Y751" s="152"/>
      <c r="Z751" s="152"/>
      <c r="AA751" s="156"/>
      <c r="AT751" s="157" t="s">
        <v>166</v>
      </c>
      <c r="AU751" s="157" t="s">
        <v>95</v>
      </c>
      <c r="AV751" s="157" t="s">
        <v>95</v>
      </c>
      <c r="AW751" s="157" t="s">
        <v>102</v>
      </c>
      <c r="AX751" s="157" t="s">
        <v>80</v>
      </c>
      <c r="AY751" s="157" t="s">
        <v>150</v>
      </c>
    </row>
    <row r="752" spans="2:51" s="6" customFormat="1" ht="18.75" customHeight="1">
      <c r="B752" s="145"/>
      <c r="C752" s="146"/>
      <c r="D752" s="146"/>
      <c r="E752" s="146"/>
      <c r="F752" s="238" t="s">
        <v>291</v>
      </c>
      <c r="G752" s="239"/>
      <c r="H752" s="239"/>
      <c r="I752" s="239"/>
      <c r="J752" s="146"/>
      <c r="K752" s="146"/>
      <c r="L752" s="146"/>
      <c r="M752" s="146"/>
      <c r="N752" s="146"/>
      <c r="O752" s="146"/>
      <c r="P752" s="146"/>
      <c r="Q752" s="146"/>
      <c r="R752" s="147"/>
      <c r="T752" s="148"/>
      <c r="U752" s="146"/>
      <c r="V752" s="146"/>
      <c r="W752" s="146"/>
      <c r="X752" s="146"/>
      <c r="Y752" s="146"/>
      <c r="Z752" s="146"/>
      <c r="AA752" s="149"/>
      <c r="AT752" s="150" t="s">
        <v>166</v>
      </c>
      <c r="AU752" s="150" t="s">
        <v>95</v>
      </c>
      <c r="AV752" s="150" t="s">
        <v>22</v>
      </c>
      <c r="AW752" s="150" t="s">
        <v>102</v>
      </c>
      <c r="AX752" s="150" t="s">
        <v>80</v>
      </c>
      <c r="AY752" s="150" t="s">
        <v>150</v>
      </c>
    </row>
    <row r="753" spans="2:51" s="6" customFormat="1" ht="18.75" customHeight="1">
      <c r="B753" s="151"/>
      <c r="C753" s="152"/>
      <c r="D753" s="152"/>
      <c r="E753" s="152"/>
      <c r="F753" s="240" t="s">
        <v>336</v>
      </c>
      <c r="G753" s="241"/>
      <c r="H753" s="241"/>
      <c r="I753" s="241"/>
      <c r="J753" s="152"/>
      <c r="K753" s="153">
        <v>0.4</v>
      </c>
      <c r="L753" s="152"/>
      <c r="M753" s="152"/>
      <c r="N753" s="152"/>
      <c r="O753" s="152"/>
      <c r="P753" s="152"/>
      <c r="Q753" s="152"/>
      <c r="R753" s="154"/>
      <c r="T753" s="155"/>
      <c r="U753" s="152"/>
      <c r="V753" s="152"/>
      <c r="W753" s="152"/>
      <c r="X753" s="152"/>
      <c r="Y753" s="152"/>
      <c r="Z753" s="152"/>
      <c r="AA753" s="156"/>
      <c r="AT753" s="157" t="s">
        <v>166</v>
      </c>
      <c r="AU753" s="157" t="s">
        <v>95</v>
      </c>
      <c r="AV753" s="157" t="s">
        <v>95</v>
      </c>
      <c r="AW753" s="157" t="s">
        <v>102</v>
      </c>
      <c r="AX753" s="157" t="s">
        <v>80</v>
      </c>
      <c r="AY753" s="157" t="s">
        <v>150</v>
      </c>
    </row>
    <row r="754" spans="2:51" s="6" customFormat="1" ht="18.75" customHeight="1">
      <c r="B754" s="158"/>
      <c r="C754" s="159"/>
      <c r="D754" s="159"/>
      <c r="E754" s="159"/>
      <c r="F754" s="244" t="s">
        <v>173</v>
      </c>
      <c r="G754" s="245"/>
      <c r="H754" s="245"/>
      <c r="I754" s="245"/>
      <c r="J754" s="159"/>
      <c r="K754" s="160">
        <v>90.086</v>
      </c>
      <c r="L754" s="159"/>
      <c r="M754" s="159"/>
      <c r="N754" s="159"/>
      <c r="O754" s="159"/>
      <c r="P754" s="159"/>
      <c r="Q754" s="159"/>
      <c r="R754" s="161"/>
      <c r="T754" s="162"/>
      <c r="U754" s="159"/>
      <c r="V754" s="159"/>
      <c r="W754" s="159"/>
      <c r="X754" s="159"/>
      <c r="Y754" s="159"/>
      <c r="Z754" s="159"/>
      <c r="AA754" s="163"/>
      <c r="AT754" s="164" t="s">
        <v>166</v>
      </c>
      <c r="AU754" s="164" t="s">
        <v>95</v>
      </c>
      <c r="AV754" s="164" t="s">
        <v>160</v>
      </c>
      <c r="AW754" s="164" t="s">
        <v>102</v>
      </c>
      <c r="AX754" s="164" t="s">
        <v>80</v>
      </c>
      <c r="AY754" s="164" t="s">
        <v>150</v>
      </c>
    </row>
    <row r="755" spans="2:51" s="6" customFormat="1" ht="18.75" customHeight="1">
      <c r="B755" s="145"/>
      <c r="C755" s="146"/>
      <c r="D755" s="146"/>
      <c r="E755" s="146"/>
      <c r="F755" s="238" t="s">
        <v>174</v>
      </c>
      <c r="G755" s="239"/>
      <c r="H755" s="239"/>
      <c r="I755" s="239"/>
      <c r="J755" s="146"/>
      <c r="K755" s="146"/>
      <c r="L755" s="146"/>
      <c r="M755" s="146"/>
      <c r="N755" s="146"/>
      <c r="O755" s="146"/>
      <c r="P755" s="146"/>
      <c r="Q755" s="146"/>
      <c r="R755" s="147"/>
      <c r="T755" s="148"/>
      <c r="U755" s="146"/>
      <c r="V755" s="146"/>
      <c r="W755" s="146"/>
      <c r="X755" s="146"/>
      <c r="Y755" s="146"/>
      <c r="Z755" s="146"/>
      <c r="AA755" s="149"/>
      <c r="AT755" s="150" t="s">
        <v>166</v>
      </c>
      <c r="AU755" s="150" t="s">
        <v>95</v>
      </c>
      <c r="AV755" s="150" t="s">
        <v>22</v>
      </c>
      <c r="AW755" s="150" t="s">
        <v>102</v>
      </c>
      <c r="AX755" s="150" t="s">
        <v>80</v>
      </c>
      <c r="AY755" s="150" t="s">
        <v>150</v>
      </c>
    </row>
    <row r="756" spans="2:51" s="6" customFormat="1" ht="18.75" customHeight="1">
      <c r="B756" s="151"/>
      <c r="C756" s="152"/>
      <c r="D756" s="152"/>
      <c r="E756" s="152"/>
      <c r="F756" s="240" t="s">
        <v>337</v>
      </c>
      <c r="G756" s="241"/>
      <c r="H756" s="241"/>
      <c r="I756" s="241"/>
      <c r="J756" s="152"/>
      <c r="K756" s="153">
        <v>15.72</v>
      </c>
      <c r="L756" s="152"/>
      <c r="M756" s="152"/>
      <c r="N756" s="152"/>
      <c r="O756" s="152"/>
      <c r="P756" s="152"/>
      <c r="Q756" s="152"/>
      <c r="R756" s="154"/>
      <c r="T756" s="155"/>
      <c r="U756" s="152"/>
      <c r="V756" s="152"/>
      <c r="W756" s="152"/>
      <c r="X756" s="152"/>
      <c r="Y756" s="152"/>
      <c r="Z756" s="152"/>
      <c r="AA756" s="156"/>
      <c r="AT756" s="157" t="s">
        <v>166</v>
      </c>
      <c r="AU756" s="157" t="s">
        <v>95</v>
      </c>
      <c r="AV756" s="157" t="s">
        <v>95</v>
      </c>
      <c r="AW756" s="157" t="s">
        <v>102</v>
      </c>
      <c r="AX756" s="157" t="s">
        <v>80</v>
      </c>
      <c r="AY756" s="157" t="s">
        <v>150</v>
      </c>
    </row>
    <row r="757" spans="2:51" s="6" customFormat="1" ht="18.75" customHeight="1">
      <c r="B757" s="151"/>
      <c r="C757" s="152"/>
      <c r="D757" s="152"/>
      <c r="E757" s="152"/>
      <c r="F757" s="240" t="s">
        <v>338</v>
      </c>
      <c r="G757" s="241"/>
      <c r="H757" s="241"/>
      <c r="I757" s="241"/>
      <c r="J757" s="152"/>
      <c r="K757" s="153">
        <v>19.04</v>
      </c>
      <c r="L757" s="152"/>
      <c r="M757" s="152"/>
      <c r="N757" s="152"/>
      <c r="O757" s="152"/>
      <c r="P757" s="152"/>
      <c r="Q757" s="152"/>
      <c r="R757" s="154"/>
      <c r="T757" s="155"/>
      <c r="U757" s="152"/>
      <c r="V757" s="152"/>
      <c r="W757" s="152"/>
      <c r="X757" s="152"/>
      <c r="Y757" s="152"/>
      <c r="Z757" s="152"/>
      <c r="AA757" s="156"/>
      <c r="AT757" s="157" t="s">
        <v>166</v>
      </c>
      <c r="AU757" s="157" t="s">
        <v>95</v>
      </c>
      <c r="AV757" s="157" t="s">
        <v>95</v>
      </c>
      <c r="AW757" s="157" t="s">
        <v>102</v>
      </c>
      <c r="AX757" s="157" t="s">
        <v>80</v>
      </c>
      <c r="AY757" s="157" t="s">
        <v>150</v>
      </c>
    </row>
    <row r="758" spans="2:51" s="6" customFormat="1" ht="18.75" customHeight="1">
      <c r="B758" s="151"/>
      <c r="C758" s="152"/>
      <c r="D758" s="152"/>
      <c r="E758" s="152"/>
      <c r="F758" s="240" t="s">
        <v>339</v>
      </c>
      <c r="G758" s="241"/>
      <c r="H758" s="241"/>
      <c r="I758" s="241"/>
      <c r="J758" s="152"/>
      <c r="K758" s="153">
        <v>16.56</v>
      </c>
      <c r="L758" s="152"/>
      <c r="M758" s="152"/>
      <c r="N758" s="152"/>
      <c r="O758" s="152"/>
      <c r="P758" s="152"/>
      <c r="Q758" s="152"/>
      <c r="R758" s="154"/>
      <c r="T758" s="155"/>
      <c r="U758" s="152"/>
      <c r="V758" s="152"/>
      <c r="W758" s="152"/>
      <c r="X758" s="152"/>
      <c r="Y758" s="152"/>
      <c r="Z758" s="152"/>
      <c r="AA758" s="156"/>
      <c r="AT758" s="157" t="s">
        <v>166</v>
      </c>
      <c r="AU758" s="157" t="s">
        <v>95</v>
      </c>
      <c r="AV758" s="157" t="s">
        <v>95</v>
      </c>
      <c r="AW758" s="157" t="s">
        <v>102</v>
      </c>
      <c r="AX758" s="157" t="s">
        <v>80</v>
      </c>
      <c r="AY758" s="157" t="s">
        <v>150</v>
      </c>
    </row>
    <row r="759" spans="2:51" s="6" customFormat="1" ht="18.75" customHeight="1">
      <c r="B759" s="151"/>
      <c r="C759" s="152"/>
      <c r="D759" s="152"/>
      <c r="E759" s="152"/>
      <c r="F759" s="240" t="s">
        <v>340</v>
      </c>
      <c r="G759" s="241"/>
      <c r="H759" s="241"/>
      <c r="I759" s="241"/>
      <c r="J759" s="152"/>
      <c r="K759" s="153">
        <v>10.52</v>
      </c>
      <c r="L759" s="152"/>
      <c r="M759" s="152"/>
      <c r="N759" s="152"/>
      <c r="O759" s="152"/>
      <c r="P759" s="152"/>
      <c r="Q759" s="152"/>
      <c r="R759" s="154"/>
      <c r="T759" s="155"/>
      <c r="U759" s="152"/>
      <c r="V759" s="152"/>
      <c r="W759" s="152"/>
      <c r="X759" s="152"/>
      <c r="Y759" s="152"/>
      <c r="Z759" s="152"/>
      <c r="AA759" s="156"/>
      <c r="AT759" s="157" t="s">
        <v>166</v>
      </c>
      <c r="AU759" s="157" t="s">
        <v>95</v>
      </c>
      <c r="AV759" s="157" t="s">
        <v>95</v>
      </c>
      <c r="AW759" s="157" t="s">
        <v>102</v>
      </c>
      <c r="AX759" s="157" t="s">
        <v>80</v>
      </c>
      <c r="AY759" s="157" t="s">
        <v>150</v>
      </c>
    </row>
    <row r="760" spans="2:51" s="6" customFormat="1" ht="18.75" customHeight="1">
      <c r="B760" s="151"/>
      <c r="C760" s="152"/>
      <c r="D760" s="152"/>
      <c r="E760" s="152"/>
      <c r="F760" s="240" t="s">
        <v>341</v>
      </c>
      <c r="G760" s="241"/>
      <c r="H760" s="241"/>
      <c r="I760" s="241"/>
      <c r="J760" s="152"/>
      <c r="K760" s="153">
        <v>16.6</v>
      </c>
      <c r="L760" s="152"/>
      <c r="M760" s="152"/>
      <c r="N760" s="152"/>
      <c r="O760" s="152"/>
      <c r="P760" s="152"/>
      <c r="Q760" s="152"/>
      <c r="R760" s="154"/>
      <c r="T760" s="155"/>
      <c r="U760" s="152"/>
      <c r="V760" s="152"/>
      <c r="W760" s="152"/>
      <c r="X760" s="152"/>
      <c r="Y760" s="152"/>
      <c r="Z760" s="152"/>
      <c r="AA760" s="156"/>
      <c r="AT760" s="157" t="s">
        <v>166</v>
      </c>
      <c r="AU760" s="157" t="s">
        <v>95</v>
      </c>
      <c r="AV760" s="157" t="s">
        <v>95</v>
      </c>
      <c r="AW760" s="157" t="s">
        <v>102</v>
      </c>
      <c r="AX760" s="157" t="s">
        <v>80</v>
      </c>
      <c r="AY760" s="157" t="s">
        <v>150</v>
      </c>
    </row>
    <row r="761" spans="2:51" s="6" customFormat="1" ht="18.75" customHeight="1">
      <c r="B761" s="151"/>
      <c r="C761" s="152"/>
      <c r="D761" s="152"/>
      <c r="E761" s="152"/>
      <c r="F761" s="240" t="s">
        <v>342</v>
      </c>
      <c r="G761" s="241"/>
      <c r="H761" s="241"/>
      <c r="I761" s="241"/>
      <c r="J761" s="152"/>
      <c r="K761" s="153">
        <v>27.6</v>
      </c>
      <c r="L761" s="152"/>
      <c r="M761" s="152"/>
      <c r="N761" s="152"/>
      <c r="O761" s="152"/>
      <c r="P761" s="152"/>
      <c r="Q761" s="152"/>
      <c r="R761" s="154"/>
      <c r="T761" s="155"/>
      <c r="U761" s="152"/>
      <c r="V761" s="152"/>
      <c r="W761" s="152"/>
      <c r="X761" s="152"/>
      <c r="Y761" s="152"/>
      <c r="Z761" s="152"/>
      <c r="AA761" s="156"/>
      <c r="AT761" s="157" t="s">
        <v>166</v>
      </c>
      <c r="AU761" s="157" t="s">
        <v>95</v>
      </c>
      <c r="AV761" s="157" t="s">
        <v>95</v>
      </c>
      <c r="AW761" s="157" t="s">
        <v>102</v>
      </c>
      <c r="AX761" s="157" t="s">
        <v>80</v>
      </c>
      <c r="AY761" s="157" t="s">
        <v>150</v>
      </c>
    </row>
    <row r="762" spans="2:51" s="6" customFormat="1" ht="18.75" customHeight="1">
      <c r="B762" s="151"/>
      <c r="C762" s="152"/>
      <c r="D762" s="152"/>
      <c r="E762" s="152"/>
      <c r="F762" s="240" t="s">
        <v>343</v>
      </c>
      <c r="G762" s="241"/>
      <c r="H762" s="241"/>
      <c r="I762" s="241"/>
      <c r="J762" s="152"/>
      <c r="K762" s="153">
        <v>8.52</v>
      </c>
      <c r="L762" s="152"/>
      <c r="M762" s="152"/>
      <c r="N762" s="152"/>
      <c r="O762" s="152"/>
      <c r="P762" s="152"/>
      <c r="Q762" s="152"/>
      <c r="R762" s="154"/>
      <c r="T762" s="155"/>
      <c r="U762" s="152"/>
      <c r="V762" s="152"/>
      <c r="W762" s="152"/>
      <c r="X762" s="152"/>
      <c r="Y762" s="152"/>
      <c r="Z762" s="152"/>
      <c r="AA762" s="156"/>
      <c r="AT762" s="157" t="s">
        <v>166</v>
      </c>
      <c r="AU762" s="157" t="s">
        <v>95</v>
      </c>
      <c r="AV762" s="157" t="s">
        <v>95</v>
      </c>
      <c r="AW762" s="157" t="s">
        <v>102</v>
      </c>
      <c r="AX762" s="157" t="s">
        <v>80</v>
      </c>
      <c r="AY762" s="157" t="s">
        <v>150</v>
      </c>
    </row>
    <row r="763" spans="2:51" s="6" customFormat="1" ht="18.75" customHeight="1">
      <c r="B763" s="151"/>
      <c r="C763" s="152"/>
      <c r="D763" s="152"/>
      <c r="E763" s="152"/>
      <c r="F763" s="240" t="s">
        <v>344</v>
      </c>
      <c r="G763" s="241"/>
      <c r="H763" s="241"/>
      <c r="I763" s="241"/>
      <c r="J763" s="152"/>
      <c r="K763" s="153">
        <v>11.28</v>
      </c>
      <c r="L763" s="152"/>
      <c r="M763" s="152"/>
      <c r="N763" s="152"/>
      <c r="O763" s="152"/>
      <c r="P763" s="152"/>
      <c r="Q763" s="152"/>
      <c r="R763" s="154"/>
      <c r="T763" s="155"/>
      <c r="U763" s="152"/>
      <c r="V763" s="152"/>
      <c r="W763" s="152"/>
      <c r="X763" s="152"/>
      <c r="Y763" s="152"/>
      <c r="Z763" s="152"/>
      <c r="AA763" s="156"/>
      <c r="AT763" s="157" t="s">
        <v>166</v>
      </c>
      <c r="AU763" s="157" t="s">
        <v>95</v>
      </c>
      <c r="AV763" s="157" t="s">
        <v>95</v>
      </c>
      <c r="AW763" s="157" t="s">
        <v>102</v>
      </c>
      <c r="AX763" s="157" t="s">
        <v>80</v>
      </c>
      <c r="AY763" s="157" t="s">
        <v>150</v>
      </c>
    </row>
    <row r="764" spans="2:51" s="6" customFormat="1" ht="18.75" customHeight="1">
      <c r="B764" s="145"/>
      <c r="C764" s="146"/>
      <c r="D764" s="146"/>
      <c r="E764" s="146"/>
      <c r="F764" s="238" t="s">
        <v>178</v>
      </c>
      <c r="G764" s="239"/>
      <c r="H764" s="239"/>
      <c r="I764" s="239"/>
      <c r="J764" s="146"/>
      <c r="K764" s="146"/>
      <c r="L764" s="146"/>
      <c r="M764" s="146"/>
      <c r="N764" s="146"/>
      <c r="O764" s="146"/>
      <c r="P764" s="146"/>
      <c r="Q764" s="146"/>
      <c r="R764" s="147"/>
      <c r="T764" s="148"/>
      <c r="U764" s="146"/>
      <c r="V764" s="146"/>
      <c r="W764" s="146"/>
      <c r="X764" s="146"/>
      <c r="Y764" s="146"/>
      <c r="Z764" s="146"/>
      <c r="AA764" s="149"/>
      <c r="AT764" s="150" t="s">
        <v>166</v>
      </c>
      <c r="AU764" s="150" t="s">
        <v>95</v>
      </c>
      <c r="AV764" s="150" t="s">
        <v>22</v>
      </c>
      <c r="AW764" s="150" t="s">
        <v>102</v>
      </c>
      <c r="AX764" s="150" t="s">
        <v>80</v>
      </c>
      <c r="AY764" s="150" t="s">
        <v>150</v>
      </c>
    </row>
    <row r="765" spans="2:51" s="6" customFormat="1" ht="18.75" customHeight="1">
      <c r="B765" s="151"/>
      <c r="C765" s="152"/>
      <c r="D765" s="152"/>
      <c r="E765" s="152"/>
      <c r="F765" s="240" t="s">
        <v>345</v>
      </c>
      <c r="G765" s="241"/>
      <c r="H765" s="241"/>
      <c r="I765" s="241"/>
      <c r="J765" s="152"/>
      <c r="K765" s="153">
        <v>-14.184</v>
      </c>
      <c r="L765" s="152"/>
      <c r="M765" s="152"/>
      <c r="N765" s="152"/>
      <c r="O765" s="152"/>
      <c r="P765" s="152"/>
      <c r="Q765" s="152"/>
      <c r="R765" s="154"/>
      <c r="T765" s="155"/>
      <c r="U765" s="152"/>
      <c r="V765" s="152"/>
      <c r="W765" s="152"/>
      <c r="X765" s="152"/>
      <c r="Y765" s="152"/>
      <c r="Z765" s="152"/>
      <c r="AA765" s="156"/>
      <c r="AT765" s="157" t="s">
        <v>166</v>
      </c>
      <c r="AU765" s="157" t="s">
        <v>95</v>
      </c>
      <c r="AV765" s="157" t="s">
        <v>95</v>
      </c>
      <c r="AW765" s="157" t="s">
        <v>102</v>
      </c>
      <c r="AX765" s="157" t="s">
        <v>80</v>
      </c>
      <c r="AY765" s="157" t="s">
        <v>150</v>
      </c>
    </row>
    <row r="766" spans="2:51" s="6" customFormat="1" ht="18.75" customHeight="1">
      <c r="B766" s="151"/>
      <c r="C766" s="152"/>
      <c r="D766" s="152"/>
      <c r="E766" s="152"/>
      <c r="F766" s="240" t="s">
        <v>242</v>
      </c>
      <c r="G766" s="241"/>
      <c r="H766" s="241"/>
      <c r="I766" s="241"/>
      <c r="J766" s="152"/>
      <c r="K766" s="153">
        <v>-5.516</v>
      </c>
      <c r="L766" s="152"/>
      <c r="M766" s="152"/>
      <c r="N766" s="152"/>
      <c r="O766" s="152"/>
      <c r="P766" s="152"/>
      <c r="Q766" s="152"/>
      <c r="R766" s="154"/>
      <c r="T766" s="155"/>
      <c r="U766" s="152"/>
      <c r="V766" s="152"/>
      <c r="W766" s="152"/>
      <c r="X766" s="152"/>
      <c r="Y766" s="152"/>
      <c r="Z766" s="152"/>
      <c r="AA766" s="156"/>
      <c r="AT766" s="157" t="s">
        <v>166</v>
      </c>
      <c r="AU766" s="157" t="s">
        <v>95</v>
      </c>
      <c r="AV766" s="157" t="s">
        <v>95</v>
      </c>
      <c r="AW766" s="157" t="s">
        <v>102</v>
      </c>
      <c r="AX766" s="157" t="s">
        <v>80</v>
      </c>
      <c r="AY766" s="157" t="s">
        <v>150</v>
      </c>
    </row>
    <row r="767" spans="2:51" s="6" customFormat="1" ht="18.75" customHeight="1">
      <c r="B767" s="151"/>
      <c r="C767" s="152"/>
      <c r="D767" s="152"/>
      <c r="E767" s="152"/>
      <c r="F767" s="240" t="s">
        <v>332</v>
      </c>
      <c r="G767" s="241"/>
      <c r="H767" s="241"/>
      <c r="I767" s="241"/>
      <c r="J767" s="152"/>
      <c r="K767" s="153">
        <v>-6.304</v>
      </c>
      <c r="L767" s="152"/>
      <c r="M767" s="152"/>
      <c r="N767" s="152"/>
      <c r="O767" s="152"/>
      <c r="P767" s="152"/>
      <c r="Q767" s="152"/>
      <c r="R767" s="154"/>
      <c r="T767" s="155"/>
      <c r="U767" s="152"/>
      <c r="V767" s="152"/>
      <c r="W767" s="152"/>
      <c r="X767" s="152"/>
      <c r="Y767" s="152"/>
      <c r="Z767" s="152"/>
      <c r="AA767" s="156"/>
      <c r="AT767" s="157" t="s">
        <v>166</v>
      </c>
      <c r="AU767" s="157" t="s">
        <v>95</v>
      </c>
      <c r="AV767" s="157" t="s">
        <v>95</v>
      </c>
      <c r="AW767" s="157" t="s">
        <v>102</v>
      </c>
      <c r="AX767" s="157" t="s">
        <v>80</v>
      </c>
      <c r="AY767" s="157" t="s">
        <v>150</v>
      </c>
    </row>
    <row r="768" spans="2:51" s="6" customFormat="1" ht="18.75" customHeight="1">
      <c r="B768" s="151"/>
      <c r="C768" s="152"/>
      <c r="D768" s="152"/>
      <c r="E768" s="152"/>
      <c r="F768" s="240" t="s">
        <v>346</v>
      </c>
      <c r="G768" s="241"/>
      <c r="H768" s="241"/>
      <c r="I768" s="241"/>
      <c r="J768" s="152"/>
      <c r="K768" s="153">
        <v>-2.875</v>
      </c>
      <c r="L768" s="152"/>
      <c r="M768" s="152"/>
      <c r="N768" s="152"/>
      <c r="O768" s="152"/>
      <c r="P768" s="152"/>
      <c r="Q768" s="152"/>
      <c r="R768" s="154"/>
      <c r="T768" s="155"/>
      <c r="U768" s="152"/>
      <c r="V768" s="152"/>
      <c r="W768" s="152"/>
      <c r="X768" s="152"/>
      <c r="Y768" s="152"/>
      <c r="Z768" s="152"/>
      <c r="AA768" s="156"/>
      <c r="AT768" s="157" t="s">
        <v>166</v>
      </c>
      <c r="AU768" s="157" t="s">
        <v>95</v>
      </c>
      <c r="AV768" s="157" t="s">
        <v>95</v>
      </c>
      <c r="AW768" s="157" t="s">
        <v>102</v>
      </c>
      <c r="AX768" s="157" t="s">
        <v>80</v>
      </c>
      <c r="AY768" s="157" t="s">
        <v>150</v>
      </c>
    </row>
    <row r="769" spans="2:51" s="6" customFormat="1" ht="18.75" customHeight="1">
      <c r="B769" s="151"/>
      <c r="C769" s="152"/>
      <c r="D769" s="152"/>
      <c r="E769" s="152"/>
      <c r="F769" s="240" t="s">
        <v>347</v>
      </c>
      <c r="G769" s="241"/>
      <c r="H769" s="241"/>
      <c r="I769" s="241"/>
      <c r="J769" s="152"/>
      <c r="K769" s="153">
        <v>-1.25</v>
      </c>
      <c r="L769" s="152"/>
      <c r="M769" s="152"/>
      <c r="N769" s="152"/>
      <c r="O769" s="152"/>
      <c r="P769" s="152"/>
      <c r="Q769" s="152"/>
      <c r="R769" s="154"/>
      <c r="T769" s="155"/>
      <c r="U769" s="152"/>
      <c r="V769" s="152"/>
      <c r="W769" s="152"/>
      <c r="X769" s="152"/>
      <c r="Y769" s="152"/>
      <c r="Z769" s="152"/>
      <c r="AA769" s="156"/>
      <c r="AT769" s="157" t="s">
        <v>166</v>
      </c>
      <c r="AU769" s="157" t="s">
        <v>95</v>
      </c>
      <c r="AV769" s="157" t="s">
        <v>95</v>
      </c>
      <c r="AW769" s="157" t="s">
        <v>102</v>
      </c>
      <c r="AX769" s="157" t="s">
        <v>80</v>
      </c>
      <c r="AY769" s="157" t="s">
        <v>150</v>
      </c>
    </row>
    <row r="770" spans="2:51" s="6" customFormat="1" ht="18.75" customHeight="1">
      <c r="B770" s="151"/>
      <c r="C770" s="152"/>
      <c r="D770" s="152"/>
      <c r="E770" s="152"/>
      <c r="F770" s="240" t="s">
        <v>348</v>
      </c>
      <c r="G770" s="241"/>
      <c r="H770" s="241"/>
      <c r="I770" s="241"/>
      <c r="J770" s="152"/>
      <c r="K770" s="153">
        <v>-1.688</v>
      </c>
      <c r="L770" s="152"/>
      <c r="M770" s="152"/>
      <c r="N770" s="152"/>
      <c r="O770" s="152"/>
      <c r="P770" s="152"/>
      <c r="Q770" s="152"/>
      <c r="R770" s="154"/>
      <c r="T770" s="155"/>
      <c r="U770" s="152"/>
      <c r="V770" s="152"/>
      <c r="W770" s="152"/>
      <c r="X770" s="152"/>
      <c r="Y770" s="152"/>
      <c r="Z770" s="152"/>
      <c r="AA770" s="156"/>
      <c r="AT770" s="157" t="s">
        <v>166</v>
      </c>
      <c r="AU770" s="157" t="s">
        <v>95</v>
      </c>
      <c r="AV770" s="157" t="s">
        <v>95</v>
      </c>
      <c r="AW770" s="157" t="s">
        <v>102</v>
      </c>
      <c r="AX770" s="157" t="s">
        <v>80</v>
      </c>
      <c r="AY770" s="157" t="s">
        <v>150</v>
      </c>
    </row>
    <row r="771" spans="2:51" s="6" customFormat="1" ht="18.75" customHeight="1">
      <c r="B771" s="145"/>
      <c r="C771" s="146"/>
      <c r="D771" s="146"/>
      <c r="E771" s="146"/>
      <c r="F771" s="238" t="s">
        <v>291</v>
      </c>
      <c r="G771" s="239"/>
      <c r="H771" s="239"/>
      <c r="I771" s="239"/>
      <c r="J771" s="146"/>
      <c r="K771" s="146"/>
      <c r="L771" s="146"/>
      <c r="M771" s="146"/>
      <c r="N771" s="146"/>
      <c r="O771" s="146"/>
      <c r="P771" s="146"/>
      <c r="Q771" s="146"/>
      <c r="R771" s="147"/>
      <c r="T771" s="148"/>
      <c r="U771" s="146"/>
      <c r="V771" s="146"/>
      <c r="W771" s="146"/>
      <c r="X771" s="146"/>
      <c r="Y771" s="146"/>
      <c r="Z771" s="146"/>
      <c r="AA771" s="149"/>
      <c r="AT771" s="150" t="s">
        <v>166</v>
      </c>
      <c r="AU771" s="150" t="s">
        <v>95</v>
      </c>
      <c r="AV771" s="150" t="s">
        <v>22</v>
      </c>
      <c r="AW771" s="150" t="s">
        <v>102</v>
      </c>
      <c r="AX771" s="150" t="s">
        <v>80</v>
      </c>
      <c r="AY771" s="150" t="s">
        <v>150</v>
      </c>
    </row>
    <row r="772" spans="2:51" s="6" customFormat="1" ht="18.75" customHeight="1">
      <c r="B772" s="151"/>
      <c r="C772" s="152"/>
      <c r="D772" s="152"/>
      <c r="E772" s="152"/>
      <c r="F772" s="240" t="s">
        <v>336</v>
      </c>
      <c r="G772" s="241"/>
      <c r="H772" s="241"/>
      <c r="I772" s="241"/>
      <c r="J772" s="152"/>
      <c r="K772" s="153">
        <v>0.4</v>
      </c>
      <c r="L772" s="152"/>
      <c r="M772" s="152"/>
      <c r="N772" s="152"/>
      <c r="O772" s="152"/>
      <c r="P772" s="152"/>
      <c r="Q772" s="152"/>
      <c r="R772" s="154"/>
      <c r="T772" s="155"/>
      <c r="U772" s="152"/>
      <c r="V772" s="152"/>
      <c r="W772" s="152"/>
      <c r="X772" s="152"/>
      <c r="Y772" s="152"/>
      <c r="Z772" s="152"/>
      <c r="AA772" s="156"/>
      <c r="AT772" s="157" t="s">
        <v>166</v>
      </c>
      <c r="AU772" s="157" t="s">
        <v>95</v>
      </c>
      <c r="AV772" s="157" t="s">
        <v>95</v>
      </c>
      <c r="AW772" s="157" t="s">
        <v>102</v>
      </c>
      <c r="AX772" s="157" t="s">
        <v>80</v>
      </c>
      <c r="AY772" s="157" t="s">
        <v>150</v>
      </c>
    </row>
    <row r="773" spans="2:51" s="6" customFormat="1" ht="18.75" customHeight="1">
      <c r="B773" s="158"/>
      <c r="C773" s="159"/>
      <c r="D773" s="159"/>
      <c r="E773" s="159"/>
      <c r="F773" s="244" t="s">
        <v>180</v>
      </c>
      <c r="G773" s="245"/>
      <c r="H773" s="245"/>
      <c r="I773" s="245"/>
      <c r="J773" s="159"/>
      <c r="K773" s="160">
        <v>94.423</v>
      </c>
      <c r="L773" s="159"/>
      <c r="M773" s="159"/>
      <c r="N773" s="159"/>
      <c r="O773" s="159"/>
      <c r="P773" s="159"/>
      <c r="Q773" s="159"/>
      <c r="R773" s="161"/>
      <c r="T773" s="162"/>
      <c r="U773" s="159"/>
      <c r="V773" s="159"/>
      <c r="W773" s="159"/>
      <c r="X773" s="159"/>
      <c r="Y773" s="159"/>
      <c r="Z773" s="159"/>
      <c r="AA773" s="163"/>
      <c r="AT773" s="164" t="s">
        <v>166</v>
      </c>
      <c r="AU773" s="164" t="s">
        <v>95</v>
      </c>
      <c r="AV773" s="164" t="s">
        <v>160</v>
      </c>
      <c r="AW773" s="164" t="s">
        <v>102</v>
      </c>
      <c r="AX773" s="164" t="s">
        <v>80</v>
      </c>
      <c r="AY773" s="164" t="s">
        <v>150</v>
      </c>
    </row>
    <row r="774" spans="2:51" s="6" customFormat="1" ht="18.75" customHeight="1">
      <c r="B774" s="165"/>
      <c r="C774" s="166"/>
      <c r="D774" s="166"/>
      <c r="E774" s="166"/>
      <c r="F774" s="242" t="s">
        <v>181</v>
      </c>
      <c r="G774" s="243"/>
      <c r="H774" s="243"/>
      <c r="I774" s="243"/>
      <c r="J774" s="166"/>
      <c r="K774" s="167">
        <v>184.509</v>
      </c>
      <c r="L774" s="166"/>
      <c r="M774" s="166"/>
      <c r="N774" s="166"/>
      <c r="O774" s="166"/>
      <c r="P774" s="166"/>
      <c r="Q774" s="166"/>
      <c r="R774" s="168"/>
      <c r="T774" s="169"/>
      <c r="U774" s="166"/>
      <c r="V774" s="166"/>
      <c r="W774" s="166"/>
      <c r="X774" s="166"/>
      <c r="Y774" s="166"/>
      <c r="Z774" s="166"/>
      <c r="AA774" s="170"/>
      <c r="AT774" s="171" t="s">
        <v>166</v>
      </c>
      <c r="AU774" s="171" t="s">
        <v>95</v>
      </c>
      <c r="AV774" s="171" t="s">
        <v>155</v>
      </c>
      <c r="AW774" s="171" t="s">
        <v>102</v>
      </c>
      <c r="AX774" s="171" t="s">
        <v>22</v>
      </c>
      <c r="AY774" s="171" t="s">
        <v>150</v>
      </c>
    </row>
    <row r="775" spans="2:65" s="6" customFormat="1" ht="15.75" customHeight="1">
      <c r="B775" s="23"/>
      <c r="C775" s="172" t="s">
        <v>857</v>
      </c>
      <c r="D775" s="172" t="s">
        <v>417</v>
      </c>
      <c r="E775" s="173" t="s">
        <v>858</v>
      </c>
      <c r="F775" s="234" t="s">
        <v>859</v>
      </c>
      <c r="G775" s="235"/>
      <c r="H775" s="235"/>
      <c r="I775" s="235"/>
      <c r="J775" s="174" t="s">
        <v>163</v>
      </c>
      <c r="K775" s="175">
        <v>202.96</v>
      </c>
      <c r="L775" s="236">
        <v>0</v>
      </c>
      <c r="M775" s="235"/>
      <c r="N775" s="237">
        <f>ROUND($L$775*$K$775,2)</f>
        <v>0</v>
      </c>
      <c r="O775" s="230"/>
      <c r="P775" s="230"/>
      <c r="Q775" s="230"/>
      <c r="R775" s="25"/>
      <c r="T775" s="142"/>
      <c r="U775" s="31" t="s">
        <v>45</v>
      </c>
      <c r="V775" s="24"/>
      <c r="W775" s="143">
        <f>$V$775*$K$775</f>
        <v>0</v>
      </c>
      <c r="X775" s="143">
        <v>0.0118</v>
      </c>
      <c r="Y775" s="143">
        <f>$X$775*$K$775</f>
        <v>2.394928</v>
      </c>
      <c r="Z775" s="143">
        <v>0</v>
      </c>
      <c r="AA775" s="144">
        <f>$Z$775*$K$775</f>
        <v>0</v>
      </c>
      <c r="AR775" s="6" t="s">
        <v>455</v>
      </c>
      <c r="AT775" s="6" t="s">
        <v>417</v>
      </c>
      <c r="AU775" s="6" t="s">
        <v>95</v>
      </c>
      <c r="AY775" s="6" t="s">
        <v>150</v>
      </c>
      <c r="BE775" s="87">
        <f>IF($U$775="základní",$N$775,0)</f>
        <v>0</v>
      </c>
      <c r="BF775" s="87">
        <f>IF($U$775="snížená",$N$775,0)</f>
        <v>0</v>
      </c>
      <c r="BG775" s="87">
        <f>IF($U$775="zákl. přenesená",$N$775,0)</f>
        <v>0</v>
      </c>
      <c r="BH775" s="87">
        <f>IF($U$775="sníž. přenesená",$N$775,0)</f>
        <v>0</v>
      </c>
      <c r="BI775" s="87">
        <f>IF($U$775="nulová",$N$775,0)</f>
        <v>0</v>
      </c>
      <c r="BJ775" s="6" t="s">
        <v>22</v>
      </c>
      <c r="BK775" s="87">
        <f>ROUND($L$775*$K$775,2)</f>
        <v>0</v>
      </c>
      <c r="BL775" s="6" t="s">
        <v>360</v>
      </c>
      <c r="BM775" s="6" t="s">
        <v>860</v>
      </c>
    </row>
    <row r="776" spans="2:65" s="6" customFormat="1" ht="27" customHeight="1">
      <c r="B776" s="23"/>
      <c r="C776" s="138" t="s">
        <v>861</v>
      </c>
      <c r="D776" s="138" t="s">
        <v>151</v>
      </c>
      <c r="E776" s="139" t="s">
        <v>862</v>
      </c>
      <c r="F776" s="229" t="s">
        <v>863</v>
      </c>
      <c r="G776" s="230"/>
      <c r="H776" s="230"/>
      <c r="I776" s="230"/>
      <c r="J776" s="140" t="s">
        <v>163</v>
      </c>
      <c r="K776" s="141">
        <v>105.14</v>
      </c>
      <c r="L776" s="231">
        <v>0</v>
      </c>
      <c r="M776" s="230"/>
      <c r="N776" s="232">
        <f>ROUND($L$776*$K$776,2)</f>
        <v>0</v>
      </c>
      <c r="O776" s="230"/>
      <c r="P776" s="230"/>
      <c r="Q776" s="230"/>
      <c r="R776" s="25"/>
      <c r="T776" s="142"/>
      <c r="U776" s="31" t="s">
        <v>45</v>
      </c>
      <c r="V776" s="24"/>
      <c r="W776" s="143">
        <f>$V$776*$K$776</f>
        <v>0</v>
      </c>
      <c r="X776" s="143">
        <v>0</v>
      </c>
      <c r="Y776" s="143">
        <f>$X$776*$K$776</f>
        <v>0</v>
      </c>
      <c r="Z776" s="143">
        <v>0</v>
      </c>
      <c r="AA776" s="144">
        <f>$Z$776*$K$776</f>
        <v>0</v>
      </c>
      <c r="AR776" s="6" t="s">
        <v>360</v>
      </c>
      <c r="AT776" s="6" t="s">
        <v>151</v>
      </c>
      <c r="AU776" s="6" t="s">
        <v>95</v>
      </c>
      <c r="AY776" s="6" t="s">
        <v>150</v>
      </c>
      <c r="BE776" s="87">
        <f>IF($U$776="základní",$N$776,0)</f>
        <v>0</v>
      </c>
      <c r="BF776" s="87">
        <f>IF($U$776="snížená",$N$776,0)</f>
        <v>0</v>
      </c>
      <c r="BG776" s="87">
        <f>IF($U$776="zákl. přenesená",$N$776,0)</f>
        <v>0</v>
      </c>
      <c r="BH776" s="87">
        <f>IF($U$776="sníž. přenesená",$N$776,0)</f>
        <v>0</v>
      </c>
      <c r="BI776" s="87">
        <f>IF($U$776="nulová",$N$776,0)</f>
        <v>0</v>
      </c>
      <c r="BJ776" s="6" t="s">
        <v>22</v>
      </c>
      <c r="BK776" s="87">
        <f>ROUND($L$776*$K$776,2)</f>
        <v>0</v>
      </c>
      <c r="BL776" s="6" t="s">
        <v>360</v>
      </c>
      <c r="BM776" s="6" t="s">
        <v>864</v>
      </c>
    </row>
    <row r="777" spans="2:51" s="6" customFormat="1" ht="18.75" customHeight="1">
      <c r="B777" s="145"/>
      <c r="C777" s="146"/>
      <c r="D777" s="146"/>
      <c r="E777" s="146"/>
      <c r="F777" s="238" t="s">
        <v>165</v>
      </c>
      <c r="G777" s="239"/>
      <c r="H777" s="239"/>
      <c r="I777" s="239"/>
      <c r="J777" s="146"/>
      <c r="K777" s="146"/>
      <c r="L777" s="146"/>
      <c r="M777" s="146"/>
      <c r="N777" s="146"/>
      <c r="O777" s="146"/>
      <c r="P777" s="146"/>
      <c r="Q777" s="146"/>
      <c r="R777" s="147"/>
      <c r="T777" s="148"/>
      <c r="U777" s="146"/>
      <c r="V777" s="146"/>
      <c r="W777" s="146"/>
      <c r="X777" s="146"/>
      <c r="Y777" s="146"/>
      <c r="Z777" s="146"/>
      <c r="AA777" s="149"/>
      <c r="AT777" s="150" t="s">
        <v>166</v>
      </c>
      <c r="AU777" s="150" t="s">
        <v>95</v>
      </c>
      <c r="AV777" s="150" t="s">
        <v>22</v>
      </c>
      <c r="AW777" s="150" t="s">
        <v>102</v>
      </c>
      <c r="AX777" s="150" t="s">
        <v>80</v>
      </c>
      <c r="AY777" s="150" t="s">
        <v>150</v>
      </c>
    </row>
    <row r="778" spans="2:51" s="6" customFormat="1" ht="18.75" customHeight="1">
      <c r="B778" s="151"/>
      <c r="C778" s="152"/>
      <c r="D778" s="152"/>
      <c r="E778" s="152"/>
      <c r="F778" s="240" t="s">
        <v>865</v>
      </c>
      <c r="G778" s="241"/>
      <c r="H778" s="241"/>
      <c r="I778" s="241"/>
      <c r="J778" s="152"/>
      <c r="K778" s="153">
        <v>52.46</v>
      </c>
      <c r="L778" s="152"/>
      <c r="M778" s="152"/>
      <c r="N778" s="152"/>
      <c r="O778" s="152"/>
      <c r="P778" s="152"/>
      <c r="Q778" s="152"/>
      <c r="R778" s="154"/>
      <c r="T778" s="155"/>
      <c r="U778" s="152"/>
      <c r="V778" s="152"/>
      <c r="W778" s="152"/>
      <c r="X778" s="152"/>
      <c r="Y778" s="152"/>
      <c r="Z778" s="152"/>
      <c r="AA778" s="156"/>
      <c r="AT778" s="157" t="s">
        <v>166</v>
      </c>
      <c r="AU778" s="157" t="s">
        <v>95</v>
      </c>
      <c r="AV778" s="157" t="s">
        <v>95</v>
      </c>
      <c r="AW778" s="157" t="s">
        <v>102</v>
      </c>
      <c r="AX778" s="157" t="s">
        <v>80</v>
      </c>
      <c r="AY778" s="157" t="s">
        <v>150</v>
      </c>
    </row>
    <row r="779" spans="2:51" s="6" customFormat="1" ht="18.75" customHeight="1">
      <c r="B779" s="145"/>
      <c r="C779" s="146"/>
      <c r="D779" s="146"/>
      <c r="E779" s="146"/>
      <c r="F779" s="238" t="s">
        <v>174</v>
      </c>
      <c r="G779" s="239"/>
      <c r="H779" s="239"/>
      <c r="I779" s="239"/>
      <c r="J779" s="146"/>
      <c r="K779" s="146"/>
      <c r="L779" s="146"/>
      <c r="M779" s="146"/>
      <c r="N779" s="146"/>
      <c r="O779" s="146"/>
      <c r="P779" s="146"/>
      <c r="Q779" s="146"/>
      <c r="R779" s="147"/>
      <c r="T779" s="148"/>
      <c r="U779" s="146"/>
      <c r="V779" s="146"/>
      <c r="W779" s="146"/>
      <c r="X779" s="146"/>
      <c r="Y779" s="146"/>
      <c r="Z779" s="146"/>
      <c r="AA779" s="149"/>
      <c r="AT779" s="150" t="s">
        <v>166</v>
      </c>
      <c r="AU779" s="150" t="s">
        <v>95</v>
      </c>
      <c r="AV779" s="150" t="s">
        <v>22</v>
      </c>
      <c r="AW779" s="150" t="s">
        <v>102</v>
      </c>
      <c r="AX779" s="150" t="s">
        <v>80</v>
      </c>
      <c r="AY779" s="150" t="s">
        <v>150</v>
      </c>
    </row>
    <row r="780" spans="2:51" s="6" customFormat="1" ht="18.75" customHeight="1">
      <c r="B780" s="151"/>
      <c r="C780" s="152"/>
      <c r="D780" s="152"/>
      <c r="E780" s="152"/>
      <c r="F780" s="240" t="s">
        <v>866</v>
      </c>
      <c r="G780" s="241"/>
      <c r="H780" s="241"/>
      <c r="I780" s="241"/>
      <c r="J780" s="152"/>
      <c r="K780" s="153">
        <v>52.68</v>
      </c>
      <c r="L780" s="152"/>
      <c r="M780" s="152"/>
      <c r="N780" s="152"/>
      <c r="O780" s="152"/>
      <c r="P780" s="152"/>
      <c r="Q780" s="152"/>
      <c r="R780" s="154"/>
      <c r="T780" s="155"/>
      <c r="U780" s="152"/>
      <c r="V780" s="152"/>
      <c r="W780" s="152"/>
      <c r="X780" s="152"/>
      <c r="Y780" s="152"/>
      <c r="Z780" s="152"/>
      <c r="AA780" s="156"/>
      <c r="AT780" s="157" t="s">
        <v>166</v>
      </c>
      <c r="AU780" s="157" t="s">
        <v>95</v>
      </c>
      <c r="AV780" s="157" t="s">
        <v>95</v>
      </c>
      <c r="AW780" s="157" t="s">
        <v>102</v>
      </c>
      <c r="AX780" s="157" t="s">
        <v>80</v>
      </c>
      <c r="AY780" s="157" t="s">
        <v>150</v>
      </c>
    </row>
    <row r="781" spans="2:51" s="6" customFormat="1" ht="18.75" customHeight="1">
      <c r="B781" s="165"/>
      <c r="C781" s="166"/>
      <c r="D781" s="166"/>
      <c r="E781" s="166"/>
      <c r="F781" s="242" t="s">
        <v>181</v>
      </c>
      <c r="G781" s="243"/>
      <c r="H781" s="243"/>
      <c r="I781" s="243"/>
      <c r="J781" s="166"/>
      <c r="K781" s="167">
        <v>105.14</v>
      </c>
      <c r="L781" s="166"/>
      <c r="M781" s="166"/>
      <c r="N781" s="166"/>
      <c r="O781" s="166"/>
      <c r="P781" s="166"/>
      <c r="Q781" s="166"/>
      <c r="R781" s="168"/>
      <c r="T781" s="169"/>
      <c r="U781" s="166"/>
      <c r="V781" s="166"/>
      <c r="W781" s="166"/>
      <c r="X781" s="166"/>
      <c r="Y781" s="166"/>
      <c r="Z781" s="166"/>
      <c r="AA781" s="170"/>
      <c r="AT781" s="171" t="s">
        <v>166</v>
      </c>
      <c r="AU781" s="171" t="s">
        <v>95</v>
      </c>
      <c r="AV781" s="171" t="s">
        <v>155</v>
      </c>
      <c r="AW781" s="171" t="s">
        <v>102</v>
      </c>
      <c r="AX781" s="171" t="s">
        <v>22</v>
      </c>
      <c r="AY781" s="171" t="s">
        <v>150</v>
      </c>
    </row>
    <row r="782" spans="2:65" s="6" customFormat="1" ht="15.75" customHeight="1">
      <c r="B782" s="23"/>
      <c r="C782" s="138" t="s">
        <v>867</v>
      </c>
      <c r="D782" s="138" t="s">
        <v>151</v>
      </c>
      <c r="E782" s="139" t="s">
        <v>868</v>
      </c>
      <c r="F782" s="229" t="s">
        <v>869</v>
      </c>
      <c r="G782" s="230"/>
      <c r="H782" s="230"/>
      <c r="I782" s="230"/>
      <c r="J782" s="140" t="s">
        <v>201</v>
      </c>
      <c r="K782" s="141">
        <v>228</v>
      </c>
      <c r="L782" s="231">
        <v>0</v>
      </c>
      <c r="M782" s="230"/>
      <c r="N782" s="232">
        <f>ROUND($L$782*$K$782,2)</f>
        <v>0</v>
      </c>
      <c r="O782" s="230"/>
      <c r="P782" s="230"/>
      <c r="Q782" s="230"/>
      <c r="R782" s="25"/>
      <c r="T782" s="142"/>
      <c r="U782" s="31" t="s">
        <v>45</v>
      </c>
      <c r="V782" s="24"/>
      <c r="W782" s="143">
        <f>$V$782*$K$782</f>
        <v>0</v>
      </c>
      <c r="X782" s="143">
        <v>0.0005</v>
      </c>
      <c r="Y782" s="143">
        <f>$X$782*$K$782</f>
        <v>0.114</v>
      </c>
      <c r="Z782" s="143">
        <v>0</v>
      </c>
      <c r="AA782" s="144">
        <f>$Z$782*$K$782</f>
        <v>0</v>
      </c>
      <c r="AR782" s="6" t="s">
        <v>360</v>
      </c>
      <c r="AT782" s="6" t="s">
        <v>151</v>
      </c>
      <c r="AU782" s="6" t="s">
        <v>95</v>
      </c>
      <c r="AY782" s="6" t="s">
        <v>150</v>
      </c>
      <c r="BE782" s="87">
        <f>IF($U$782="základní",$N$782,0)</f>
        <v>0</v>
      </c>
      <c r="BF782" s="87">
        <f>IF($U$782="snížená",$N$782,0)</f>
        <v>0</v>
      </c>
      <c r="BG782" s="87">
        <f>IF($U$782="zákl. přenesená",$N$782,0)</f>
        <v>0</v>
      </c>
      <c r="BH782" s="87">
        <f>IF($U$782="sníž. přenesená",$N$782,0)</f>
        <v>0</v>
      </c>
      <c r="BI782" s="87">
        <f>IF($U$782="nulová",$N$782,0)</f>
        <v>0</v>
      </c>
      <c r="BJ782" s="6" t="s">
        <v>22</v>
      </c>
      <c r="BK782" s="87">
        <f>ROUND($L$782*$K$782,2)</f>
        <v>0</v>
      </c>
      <c r="BL782" s="6" t="s">
        <v>360</v>
      </c>
      <c r="BM782" s="6" t="s">
        <v>870</v>
      </c>
    </row>
    <row r="783" spans="2:51" s="6" customFormat="1" ht="18.75" customHeight="1">
      <c r="B783" s="151"/>
      <c r="C783" s="152"/>
      <c r="D783" s="152"/>
      <c r="E783" s="152"/>
      <c r="F783" s="240" t="s">
        <v>871</v>
      </c>
      <c r="G783" s="241"/>
      <c r="H783" s="241"/>
      <c r="I783" s="241"/>
      <c r="J783" s="152"/>
      <c r="K783" s="153">
        <v>110</v>
      </c>
      <c r="L783" s="152"/>
      <c r="M783" s="152"/>
      <c r="N783" s="152"/>
      <c r="O783" s="152"/>
      <c r="P783" s="152"/>
      <c r="Q783" s="152"/>
      <c r="R783" s="154"/>
      <c r="T783" s="155"/>
      <c r="U783" s="152"/>
      <c r="V783" s="152"/>
      <c r="W783" s="152"/>
      <c r="X783" s="152"/>
      <c r="Y783" s="152"/>
      <c r="Z783" s="152"/>
      <c r="AA783" s="156"/>
      <c r="AT783" s="157" t="s">
        <v>166</v>
      </c>
      <c r="AU783" s="157" t="s">
        <v>95</v>
      </c>
      <c r="AV783" s="157" t="s">
        <v>95</v>
      </c>
      <c r="AW783" s="157" t="s">
        <v>102</v>
      </c>
      <c r="AX783" s="157" t="s">
        <v>80</v>
      </c>
      <c r="AY783" s="157" t="s">
        <v>150</v>
      </c>
    </row>
    <row r="784" spans="2:51" s="6" customFormat="1" ht="18.75" customHeight="1">
      <c r="B784" s="151"/>
      <c r="C784" s="152"/>
      <c r="D784" s="152"/>
      <c r="E784" s="152"/>
      <c r="F784" s="240" t="s">
        <v>872</v>
      </c>
      <c r="G784" s="241"/>
      <c r="H784" s="241"/>
      <c r="I784" s="241"/>
      <c r="J784" s="152"/>
      <c r="K784" s="153">
        <v>118</v>
      </c>
      <c r="L784" s="152"/>
      <c r="M784" s="152"/>
      <c r="N784" s="152"/>
      <c r="O784" s="152"/>
      <c r="P784" s="152"/>
      <c r="Q784" s="152"/>
      <c r="R784" s="154"/>
      <c r="T784" s="155"/>
      <c r="U784" s="152"/>
      <c r="V784" s="152"/>
      <c r="W784" s="152"/>
      <c r="X784" s="152"/>
      <c r="Y784" s="152"/>
      <c r="Z784" s="152"/>
      <c r="AA784" s="156"/>
      <c r="AT784" s="157" t="s">
        <v>166</v>
      </c>
      <c r="AU784" s="157" t="s">
        <v>95</v>
      </c>
      <c r="AV784" s="157" t="s">
        <v>95</v>
      </c>
      <c r="AW784" s="157" t="s">
        <v>102</v>
      </c>
      <c r="AX784" s="157" t="s">
        <v>80</v>
      </c>
      <c r="AY784" s="157" t="s">
        <v>150</v>
      </c>
    </row>
    <row r="785" spans="2:51" s="6" customFormat="1" ht="18.75" customHeight="1">
      <c r="B785" s="165"/>
      <c r="C785" s="166"/>
      <c r="D785" s="166"/>
      <c r="E785" s="166"/>
      <c r="F785" s="242" t="s">
        <v>181</v>
      </c>
      <c r="G785" s="243"/>
      <c r="H785" s="243"/>
      <c r="I785" s="243"/>
      <c r="J785" s="166"/>
      <c r="K785" s="167">
        <v>228</v>
      </c>
      <c r="L785" s="166"/>
      <c r="M785" s="166"/>
      <c r="N785" s="166"/>
      <c r="O785" s="166"/>
      <c r="P785" s="166"/>
      <c r="Q785" s="166"/>
      <c r="R785" s="168"/>
      <c r="T785" s="169"/>
      <c r="U785" s="166"/>
      <c r="V785" s="166"/>
      <c r="W785" s="166"/>
      <c r="X785" s="166"/>
      <c r="Y785" s="166"/>
      <c r="Z785" s="166"/>
      <c r="AA785" s="170"/>
      <c r="AT785" s="171" t="s">
        <v>166</v>
      </c>
      <c r="AU785" s="171" t="s">
        <v>95</v>
      </c>
      <c r="AV785" s="171" t="s">
        <v>155</v>
      </c>
      <c r="AW785" s="171" t="s">
        <v>102</v>
      </c>
      <c r="AX785" s="171" t="s">
        <v>22</v>
      </c>
      <c r="AY785" s="171" t="s">
        <v>150</v>
      </c>
    </row>
    <row r="786" spans="2:65" s="6" customFormat="1" ht="15.75" customHeight="1">
      <c r="B786" s="23"/>
      <c r="C786" s="138" t="s">
        <v>873</v>
      </c>
      <c r="D786" s="138" t="s">
        <v>151</v>
      </c>
      <c r="E786" s="139" t="s">
        <v>874</v>
      </c>
      <c r="F786" s="229" t="s">
        <v>875</v>
      </c>
      <c r="G786" s="230"/>
      <c r="H786" s="230"/>
      <c r="I786" s="230"/>
      <c r="J786" s="140" t="s">
        <v>163</v>
      </c>
      <c r="K786" s="141">
        <v>184.509</v>
      </c>
      <c r="L786" s="231">
        <v>0</v>
      </c>
      <c r="M786" s="230"/>
      <c r="N786" s="232">
        <f>ROUND($L$786*$K$786,2)</f>
        <v>0</v>
      </c>
      <c r="O786" s="230"/>
      <c r="P786" s="230"/>
      <c r="Q786" s="230"/>
      <c r="R786" s="25"/>
      <c r="T786" s="142"/>
      <c r="U786" s="31" t="s">
        <v>45</v>
      </c>
      <c r="V786" s="24"/>
      <c r="W786" s="143">
        <f>$V$786*$K$786</f>
        <v>0</v>
      </c>
      <c r="X786" s="143">
        <v>0.0003</v>
      </c>
      <c r="Y786" s="143">
        <f>$X$786*$K$786</f>
        <v>0.05535269999999999</v>
      </c>
      <c r="Z786" s="143">
        <v>0</v>
      </c>
      <c r="AA786" s="144">
        <f>$Z$786*$K$786</f>
        <v>0</v>
      </c>
      <c r="AR786" s="6" t="s">
        <v>360</v>
      </c>
      <c r="AT786" s="6" t="s">
        <v>151</v>
      </c>
      <c r="AU786" s="6" t="s">
        <v>95</v>
      </c>
      <c r="AY786" s="6" t="s">
        <v>150</v>
      </c>
      <c r="BE786" s="87">
        <f>IF($U$786="základní",$N$786,0)</f>
        <v>0</v>
      </c>
      <c r="BF786" s="87">
        <f>IF($U$786="snížená",$N$786,0)</f>
        <v>0</v>
      </c>
      <c r="BG786" s="87">
        <f>IF($U$786="zákl. přenesená",$N$786,0)</f>
        <v>0</v>
      </c>
      <c r="BH786" s="87">
        <f>IF($U$786="sníž. přenesená",$N$786,0)</f>
        <v>0</v>
      </c>
      <c r="BI786" s="87">
        <f>IF($U$786="nulová",$N$786,0)</f>
        <v>0</v>
      </c>
      <c r="BJ786" s="6" t="s">
        <v>22</v>
      </c>
      <c r="BK786" s="87">
        <f>ROUND($L$786*$K$786,2)</f>
        <v>0</v>
      </c>
      <c r="BL786" s="6" t="s">
        <v>360</v>
      </c>
      <c r="BM786" s="6" t="s">
        <v>876</v>
      </c>
    </row>
    <row r="787" spans="2:65" s="6" customFormat="1" ht="27" customHeight="1">
      <c r="B787" s="23"/>
      <c r="C787" s="138" t="s">
        <v>877</v>
      </c>
      <c r="D787" s="138" t="s">
        <v>151</v>
      </c>
      <c r="E787" s="139" t="s">
        <v>878</v>
      </c>
      <c r="F787" s="229" t="s">
        <v>879</v>
      </c>
      <c r="G787" s="230"/>
      <c r="H787" s="230"/>
      <c r="I787" s="230"/>
      <c r="J787" s="140" t="s">
        <v>383</v>
      </c>
      <c r="K787" s="141">
        <v>3.118</v>
      </c>
      <c r="L787" s="231">
        <v>0</v>
      </c>
      <c r="M787" s="230"/>
      <c r="N787" s="232">
        <f>ROUND($L$787*$K$787,2)</f>
        <v>0</v>
      </c>
      <c r="O787" s="230"/>
      <c r="P787" s="230"/>
      <c r="Q787" s="230"/>
      <c r="R787" s="25"/>
      <c r="T787" s="142"/>
      <c r="U787" s="31" t="s">
        <v>45</v>
      </c>
      <c r="V787" s="24"/>
      <c r="W787" s="143">
        <f>$V$787*$K$787</f>
        <v>0</v>
      </c>
      <c r="X787" s="143">
        <v>0</v>
      </c>
      <c r="Y787" s="143">
        <f>$X$787*$K$787</f>
        <v>0</v>
      </c>
      <c r="Z787" s="143">
        <v>0</v>
      </c>
      <c r="AA787" s="144">
        <f>$Z$787*$K$787</f>
        <v>0</v>
      </c>
      <c r="AR787" s="6" t="s">
        <v>360</v>
      </c>
      <c r="AT787" s="6" t="s">
        <v>151</v>
      </c>
      <c r="AU787" s="6" t="s">
        <v>95</v>
      </c>
      <c r="AY787" s="6" t="s">
        <v>150</v>
      </c>
      <c r="BE787" s="87">
        <f>IF($U$787="základní",$N$787,0)</f>
        <v>0</v>
      </c>
      <c r="BF787" s="87">
        <f>IF($U$787="snížená",$N$787,0)</f>
        <v>0</v>
      </c>
      <c r="BG787" s="87">
        <f>IF($U$787="zákl. přenesená",$N$787,0)</f>
        <v>0</v>
      </c>
      <c r="BH787" s="87">
        <f>IF($U$787="sníž. přenesená",$N$787,0)</f>
        <v>0</v>
      </c>
      <c r="BI787" s="87">
        <f>IF($U$787="nulová",$N$787,0)</f>
        <v>0</v>
      </c>
      <c r="BJ787" s="6" t="s">
        <v>22</v>
      </c>
      <c r="BK787" s="87">
        <f>ROUND($L$787*$K$787,2)</f>
        <v>0</v>
      </c>
      <c r="BL787" s="6" t="s">
        <v>360</v>
      </c>
      <c r="BM787" s="6" t="s">
        <v>880</v>
      </c>
    </row>
    <row r="788" spans="2:63" s="127" customFormat="1" ht="30.75" customHeight="1">
      <c r="B788" s="128"/>
      <c r="C788" s="129"/>
      <c r="D788" s="137" t="s">
        <v>121</v>
      </c>
      <c r="E788" s="137"/>
      <c r="F788" s="137"/>
      <c r="G788" s="137"/>
      <c r="H788" s="137"/>
      <c r="I788" s="137"/>
      <c r="J788" s="137"/>
      <c r="K788" s="137"/>
      <c r="L788" s="137"/>
      <c r="M788" s="137"/>
      <c r="N788" s="227">
        <f>$BK$788</f>
        <v>0</v>
      </c>
      <c r="O788" s="228"/>
      <c r="P788" s="228"/>
      <c r="Q788" s="228"/>
      <c r="R788" s="131"/>
      <c r="T788" s="132"/>
      <c r="U788" s="129"/>
      <c r="V788" s="129"/>
      <c r="W788" s="133">
        <f>SUM($W$789:$W$795)</f>
        <v>0</v>
      </c>
      <c r="X788" s="129"/>
      <c r="Y788" s="133">
        <f>SUM($Y$789:$Y$795)</f>
        <v>0.0138138</v>
      </c>
      <c r="Z788" s="129"/>
      <c r="AA788" s="134">
        <f>SUM($AA$789:$AA$795)</f>
        <v>0</v>
      </c>
      <c r="AR788" s="135" t="s">
        <v>95</v>
      </c>
      <c r="AT788" s="135" t="s">
        <v>79</v>
      </c>
      <c r="AU788" s="135" t="s">
        <v>22</v>
      </c>
      <c r="AY788" s="135" t="s">
        <v>150</v>
      </c>
      <c r="BK788" s="136">
        <f>SUM($BK$789:$BK$795)</f>
        <v>0</v>
      </c>
    </row>
    <row r="789" spans="2:65" s="6" customFormat="1" ht="27" customHeight="1">
      <c r="B789" s="23"/>
      <c r="C789" s="138" t="s">
        <v>881</v>
      </c>
      <c r="D789" s="138" t="s">
        <v>151</v>
      </c>
      <c r="E789" s="139" t="s">
        <v>882</v>
      </c>
      <c r="F789" s="229" t="s">
        <v>883</v>
      </c>
      <c r="G789" s="230"/>
      <c r="H789" s="230"/>
      <c r="I789" s="230"/>
      <c r="J789" s="140" t="s">
        <v>163</v>
      </c>
      <c r="K789" s="141">
        <v>20.93</v>
      </c>
      <c r="L789" s="231">
        <v>0</v>
      </c>
      <c r="M789" s="230"/>
      <c r="N789" s="232">
        <f>ROUND($L$789*$K$789,2)</f>
        <v>0</v>
      </c>
      <c r="O789" s="230"/>
      <c r="P789" s="230"/>
      <c r="Q789" s="230"/>
      <c r="R789" s="25"/>
      <c r="T789" s="142"/>
      <c r="U789" s="31" t="s">
        <v>45</v>
      </c>
      <c r="V789" s="24"/>
      <c r="W789" s="143">
        <f>$V$789*$K$789</f>
        <v>0</v>
      </c>
      <c r="X789" s="143">
        <v>0.00066</v>
      </c>
      <c r="Y789" s="143">
        <f>$X$789*$K$789</f>
        <v>0.0138138</v>
      </c>
      <c r="Z789" s="143">
        <v>0</v>
      </c>
      <c r="AA789" s="144">
        <f>$Z$789*$K$789</f>
        <v>0</v>
      </c>
      <c r="AR789" s="6" t="s">
        <v>360</v>
      </c>
      <c r="AT789" s="6" t="s">
        <v>151</v>
      </c>
      <c r="AU789" s="6" t="s">
        <v>95</v>
      </c>
      <c r="AY789" s="6" t="s">
        <v>150</v>
      </c>
      <c r="BE789" s="87">
        <f>IF($U$789="základní",$N$789,0)</f>
        <v>0</v>
      </c>
      <c r="BF789" s="87">
        <f>IF($U$789="snížená",$N$789,0)</f>
        <v>0</v>
      </c>
      <c r="BG789" s="87">
        <f>IF($U$789="zákl. přenesená",$N$789,0)</f>
        <v>0</v>
      </c>
      <c r="BH789" s="87">
        <f>IF($U$789="sníž. přenesená",$N$789,0)</f>
        <v>0</v>
      </c>
      <c r="BI789" s="87">
        <f>IF($U$789="nulová",$N$789,0)</f>
        <v>0</v>
      </c>
      <c r="BJ789" s="6" t="s">
        <v>22</v>
      </c>
      <c r="BK789" s="87">
        <f>ROUND($L$789*$K$789,2)</f>
        <v>0</v>
      </c>
      <c r="BL789" s="6" t="s">
        <v>360</v>
      </c>
      <c r="BM789" s="6" t="s">
        <v>884</v>
      </c>
    </row>
    <row r="790" spans="2:51" s="6" customFormat="1" ht="18.75" customHeight="1">
      <c r="B790" s="145"/>
      <c r="C790" s="146"/>
      <c r="D790" s="146"/>
      <c r="E790" s="146"/>
      <c r="F790" s="238" t="s">
        <v>885</v>
      </c>
      <c r="G790" s="239"/>
      <c r="H790" s="239"/>
      <c r="I790" s="239"/>
      <c r="J790" s="146"/>
      <c r="K790" s="146"/>
      <c r="L790" s="146"/>
      <c r="M790" s="146"/>
      <c r="N790" s="146"/>
      <c r="O790" s="146"/>
      <c r="P790" s="146"/>
      <c r="Q790" s="146"/>
      <c r="R790" s="147"/>
      <c r="T790" s="148"/>
      <c r="U790" s="146"/>
      <c r="V790" s="146"/>
      <c r="W790" s="146"/>
      <c r="X790" s="146"/>
      <c r="Y790" s="146"/>
      <c r="Z790" s="146"/>
      <c r="AA790" s="149"/>
      <c r="AT790" s="150" t="s">
        <v>166</v>
      </c>
      <c r="AU790" s="150" t="s">
        <v>95</v>
      </c>
      <c r="AV790" s="150" t="s">
        <v>22</v>
      </c>
      <c r="AW790" s="150" t="s">
        <v>102</v>
      </c>
      <c r="AX790" s="150" t="s">
        <v>80</v>
      </c>
      <c r="AY790" s="150" t="s">
        <v>150</v>
      </c>
    </row>
    <row r="791" spans="2:51" s="6" customFormat="1" ht="18.75" customHeight="1">
      <c r="B791" s="151"/>
      <c r="C791" s="152"/>
      <c r="D791" s="152"/>
      <c r="E791" s="152"/>
      <c r="F791" s="240" t="s">
        <v>886</v>
      </c>
      <c r="G791" s="241"/>
      <c r="H791" s="241"/>
      <c r="I791" s="241"/>
      <c r="J791" s="152"/>
      <c r="K791" s="153">
        <v>9.988</v>
      </c>
      <c r="L791" s="152"/>
      <c r="M791" s="152"/>
      <c r="N791" s="152"/>
      <c r="O791" s="152"/>
      <c r="P791" s="152"/>
      <c r="Q791" s="152"/>
      <c r="R791" s="154"/>
      <c r="T791" s="155"/>
      <c r="U791" s="152"/>
      <c r="V791" s="152"/>
      <c r="W791" s="152"/>
      <c r="X791" s="152"/>
      <c r="Y791" s="152"/>
      <c r="Z791" s="152"/>
      <c r="AA791" s="156"/>
      <c r="AT791" s="157" t="s">
        <v>166</v>
      </c>
      <c r="AU791" s="157" t="s">
        <v>95</v>
      </c>
      <c r="AV791" s="157" t="s">
        <v>95</v>
      </c>
      <c r="AW791" s="157" t="s">
        <v>102</v>
      </c>
      <c r="AX791" s="157" t="s">
        <v>80</v>
      </c>
      <c r="AY791" s="157" t="s">
        <v>150</v>
      </c>
    </row>
    <row r="792" spans="2:51" s="6" customFormat="1" ht="18.75" customHeight="1">
      <c r="B792" s="151"/>
      <c r="C792" s="152"/>
      <c r="D792" s="152"/>
      <c r="E792" s="152"/>
      <c r="F792" s="240" t="s">
        <v>887</v>
      </c>
      <c r="G792" s="241"/>
      <c r="H792" s="241"/>
      <c r="I792" s="241"/>
      <c r="J792" s="152"/>
      <c r="K792" s="153">
        <v>3.712</v>
      </c>
      <c r="L792" s="152"/>
      <c r="M792" s="152"/>
      <c r="N792" s="152"/>
      <c r="O792" s="152"/>
      <c r="P792" s="152"/>
      <c r="Q792" s="152"/>
      <c r="R792" s="154"/>
      <c r="T792" s="155"/>
      <c r="U792" s="152"/>
      <c r="V792" s="152"/>
      <c r="W792" s="152"/>
      <c r="X792" s="152"/>
      <c r="Y792" s="152"/>
      <c r="Z792" s="152"/>
      <c r="AA792" s="156"/>
      <c r="AT792" s="157" t="s">
        <v>166</v>
      </c>
      <c r="AU792" s="157" t="s">
        <v>95</v>
      </c>
      <c r="AV792" s="157" t="s">
        <v>95</v>
      </c>
      <c r="AW792" s="157" t="s">
        <v>102</v>
      </c>
      <c r="AX792" s="157" t="s">
        <v>80</v>
      </c>
      <c r="AY792" s="157" t="s">
        <v>150</v>
      </c>
    </row>
    <row r="793" spans="2:51" s="6" customFormat="1" ht="18.75" customHeight="1">
      <c r="B793" s="151"/>
      <c r="C793" s="152"/>
      <c r="D793" s="152"/>
      <c r="E793" s="152"/>
      <c r="F793" s="240" t="s">
        <v>888</v>
      </c>
      <c r="G793" s="241"/>
      <c r="H793" s="241"/>
      <c r="I793" s="241"/>
      <c r="J793" s="152"/>
      <c r="K793" s="153">
        <v>5.972</v>
      </c>
      <c r="L793" s="152"/>
      <c r="M793" s="152"/>
      <c r="N793" s="152"/>
      <c r="O793" s="152"/>
      <c r="P793" s="152"/>
      <c r="Q793" s="152"/>
      <c r="R793" s="154"/>
      <c r="T793" s="155"/>
      <c r="U793" s="152"/>
      <c r="V793" s="152"/>
      <c r="W793" s="152"/>
      <c r="X793" s="152"/>
      <c r="Y793" s="152"/>
      <c r="Z793" s="152"/>
      <c r="AA793" s="156"/>
      <c r="AT793" s="157" t="s">
        <v>166</v>
      </c>
      <c r="AU793" s="157" t="s">
        <v>95</v>
      </c>
      <c r="AV793" s="157" t="s">
        <v>95</v>
      </c>
      <c r="AW793" s="157" t="s">
        <v>102</v>
      </c>
      <c r="AX793" s="157" t="s">
        <v>80</v>
      </c>
      <c r="AY793" s="157" t="s">
        <v>150</v>
      </c>
    </row>
    <row r="794" spans="2:51" s="6" customFormat="1" ht="18.75" customHeight="1">
      <c r="B794" s="151"/>
      <c r="C794" s="152"/>
      <c r="D794" s="152"/>
      <c r="E794" s="152"/>
      <c r="F794" s="240" t="s">
        <v>889</v>
      </c>
      <c r="G794" s="241"/>
      <c r="H794" s="241"/>
      <c r="I794" s="241"/>
      <c r="J794" s="152"/>
      <c r="K794" s="153">
        <v>1.258</v>
      </c>
      <c r="L794" s="152"/>
      <c r="M794" s="152"/>
      <c r="N794" s="152"/>
      <c r="O794" s="152"/>
      <c r="P794" s="152"/>
      <c r="Q794" s="152"/>
      <c r="R794" s="154"/>
      <c r="T794" s="155"/>
      <c r="U794" s="152"/>
      <c r="V794" s="152"/>
      <c r="W794" s="152"/>
      <c r="X794" s="152"/>
      <c r="Y794" s="152"/>
      <c r="Z794" s="152"/>
      <c r="AA794" s="156"/>
      <c r="AT794" s="157" t="s">
        <v>166</v>
      </c>
      <c r="AU794" s="157" t="s">
        <v>95</v>
      </c>
      <c r="AV794" s="157" t="s">
        <v>95</v>
      </c>
      <c r="AW794" s="157" t="s">
        <v>102</v>
      </c>
      <c r="AX794" s="157" t="s">
        <v>80</v>
      </c>
      <c r="AY794" s="157" t="s">
        <v>150</v>
      </c>
    </row>
    <row r="795" spans="2:51" s="6" customFormat="1" ht="18.75" customHeight="1">
      <c r="B795" s="165"/>
      <c r="C795" s="166"/>
      <c r="D795" s="166"/>
      <c r="E795" s="166"/>
      <c r="F795" s="242" t="s">
        <v>181</v>
      </c>
      <c r="G795" s="243"/>
      <c r="H795" s="243"/>
      <c r="I795" s="243"/>
      <c r="J795" s="166"/>
      <c r="K795" s="167">
        <v>20.93</v>
      </c>
      <c r="L795" s="166"/>
      <c r="M795" s="166"/>
      <c r="N795" s="166"/>
      <c r="O795" s="166"/>
      <c r="P795" s="166"/>
      <c r="Q795" s="166"/>
      <c r="R795" s="168"/>
      <c r="T795" s="169"/>
      <c r="U795" s="166"/>
      <c r="V795" s="166"/>
      <c r="W795" s="166"/>
      <c r="X795" s="166"/>
      <c r="Y795" s="166"/>
      <c r="Z795" s="166"/>
      <c r="AA795" s="170"/>
      <c r="AT795" s="171" t="s">
        <v>166</v>
      </c>
      <c r="AU795" s="171" t="s">
        <v>95</v>
      </c>
      <c r="AV795" s="171" t="s">
        <v>155</v>
      </c>
      <c r="AW795" s="171" t="s">
        <v>102</v>
      </c>
      <c r="AX795" s="171" t="s">
        <v>22</v>
      </c>
      <c r="AY795" s="171" t="s">
        <v>150</v>
      </c>
    </row>
    <row r="796" spans="2:63" s="127" customFormat="1" ht="30.75" customHeight="1">
      <c r="B796" s="128"/>
      <c r="C796" s="129"/>
      <c r="D796" s="137" t="s">
        <v>122</v>
      </c>
      <c r="E796" s="137"/>
      <c r="F796" s="137"/>
      <c r="G796" s="137"/>
      <c r="H796" s="137"/>
      <c r="I796" s="137"/>
      <c r="J796" s="137"/>
      <c r="K796" s="137"/>
      <c r="L796" s="137"/>
      <c r="M796" s="137"/>
      <c r="N796" s="227">
        <f>$BK$796</f>
        <v>0</v>
      </c>
      <c r="O796" s="228"/>
      <c r="P796" s="228"/>
      <c r="Q796" s="228"/>
      <c r="R796" s="131"/>
      <c r="T796" s="132"/>
      <c r="U796" s="129"/>
      <c r="V796" s="129"/>
      <c r="W796" s="133">
        <f>SUM($W$797:$W$824)</f>
        <v>0</v>
      </c>
      <c r="X796" s="129"/>
      <c r="Y796" s="133">
        <f>SUM($Y$797:$Y$824)</f>
        <v>1.7008824300000003</v>
      </c>
      <c r="Z796" s="129"/>
      <c r="AA796" s="134">
        <f>SUM($AA$797:$AA$824)</f>
        <v>0.32995842000000003</v>
      </c>
      <c r="AR796" s="135" t="s">
        <v>95</v>
      </c>
      <c r="AT796" s="135" t="s">
        <v>79</v>
      </c>
      <c r="AU796" s="135" t="s">
        <v>22</v>
      </c>
      <c r="AY796" s="135" t="s">
        <v>150</v>
      </c>
      <c r="BK796" s="136">
        <f>SUM($BK$797:$BK$824)</f>
        <v>0</v>
      </c>
    </row>
    <row r="797" spans="2:65" s="6" customFormat="1" ht="15.75" customHeight="1">
      <c r="B797" s="23"/>
      <c r="C797" s="138" t="s">
        <v>890</v>
      </c>
      <c r="D797" s="138" t="s">
        <v>151</v>
      </c>
      <c r="E797" s="139" t="s">
        <v>891</v>
      </c>
      <c r="F797" s="229" t="s">
        <v>892</v>
      </c>
      <c r="G797" s="230"/>
      <c r="H797" s="230"/>
      <c r="I797" s="230"/>
      <c r="J797" s="140" t="s">
        <v>163</v>
      </c>
      <c r="K797" s="141">
        <v>1064.382</v>
      </c>
      <c r="L797" s="231">
        <v>0</v>
      </c>
      <c r="M797" s="230"/>
      <c r="N797" s="232">
        <f>ROUND($L$797*$K$797,2)</f>
        <v>0</v>
      </c>
      <c r="O797" s="230"/>
      <c r="P797" s="230"/>
      <c r="Q797" s="230"/>
      <c r="R797" s="25"/>
      <c r="T797" s="142"/>
      <c r="U797" s="31" t="s">
        <v>45</v>
      </c>
      <c r="V797" s="24"/>
      <c r="W797" s="143">
        <f>$V$797*$K$797</f>
        <v>0</v>
      </c>
      <c r="X797" s="143">
        <v>0.001</v>
      </c>
      <c r="Y797" s="143">
        <f>$X$797*$K$797</f>
        <v>1.0643820000000002</v>
      </c>
      <c r="Z797" s="143">
        <v>0.00031</v>
      </c>
      <c r="AA797" s="144">
        <f>$Z$797*$K$797</f>
        <v>0.32995842000000003</v>
      </c>
      <c r="AR797" s="6" t="s">
        <v>360</v>
      </c>
      <c r="AT797" s="6" t="s">
        <v>151</v>
      </c>
      <c r="AU797" s="6" t="s">
        <v>95</v>
      </c>
      <c r="AY797" s="6" t="s">
        <v>150</v>
      </c>
      <c r="BE797" s="87">
        <f>IF($U$797="základní",$N$797,0)</f>
        <v>0</v>
      </c>
      <c r="BF797" s="87">
        <f>IF($U$797="snížená",$N$797,0)</f>
        <v>0</v>
      </c>
      <c r="BG797" s="87">
        <f>IF($U$797="zákl. přenesená",$N$797,0)</f>
        <v>0</v>
      </c>
      <c r="BH797" s="87">
        <f>IF($U$797="sníž. přenesená",$N$797,0)</f>
        <v>0</v>
      </c>
      <c r="BI797" s="87">
        <f>IF($U$797="nulová",$N$797,0)</f>
        <v>0</v>
      </c>
      <c r="BJ797" s="6" t="s">
        <v>22</v>
      </c>
      <c r="BK797" s="87">
        <f>ROUND($L$797*$K$797,2)</f>
        <v>0</v>
      </c>
      <c r="BL797" s="6" t="s">
        <v>360</v>
      </c>
      <c r="BM797" s="6" t="s">
        <v>893</v>
      </c>
    </row>
    <row r="798" spans="2:51" s="6" customFormat="1" ht="18.75" customHeight="1">
      <c r="B798" s="145"/>
      <c r="C798" s="146"/>
      <c r="D798" s="146"/>
      <c r="E798" s="146"/>
      <c r="F798" s="238" t="s">
        <v>894</v>
      </c>
      <c r="G798" s="239"/>
      <c r="H798" s="239"/>
      <c r="I798" s="239"/>
      <c r="J798" s="146"/>
      <c r="K798" s="146"/>
      <c r="L798" s="146"/>
      <c r="M798" s="146"/>
      <c r="N798" s="146"/>
      <c r="O798" s="146"/>
      <c r="P798" s="146"/>
      <c r="Q798" s="146"/>
      <c r="R798" s="147"/>
      <c r="T798" s="148"/>
      <c r="U798" s="146"/>
      <c r="V798" s="146"/>
      <c r="W798" s="146"/>
      <c r="X798" s="146"/>
      <c r="Y798" s="146"/>
      <c r="Z798" s="146"/>
      <c r="AA798" s="149"/>
      <c r="AT798" s="150" t="s">
        <v>166</v>
      </c>
      <c r="AU798" s="150" t="s">
        <v>95</v>
      </c>
      <c r="AV798" s="150" t="s">
        <v>22</v>
      </c>
      <c r="AW798" s="150" t="s">
        <v>102</v>
      </c>
      <c r="AX798" s="150" t="s">
        <v>80</v>
      </c>
      <c r="AY798" s="150" t="s">
        <v>150</v>
      </c>
    </row>
    <row r="799" spans="2:51" s="6" customFormat="1" ht="18.75" customHeight="1">
      <c r="B799" s="151"/>
      <c r="C799" s="152"/>
      <c r="D799" s="152"/>
      <c r="E799" s="152"/>
      <c r="F799" s="240" t="s">
        <v>895</v>
      </c>
      <c r="G799" s="241"/>
      <c r="H799" s="241"/>
      <c r="I799" s="241"/>
      <c r="J799" s="152"/>
      <c r="K799" s="153">
        <v>1064.382</v>
      </c>
      <c r="L799" s="152"/>
      <c r="M799" s="152"/>
      <c r="N799" s="152"/>
      <c r="O799" s="152"/>
      <c r="P799" s="152"/>
      <c r="Q799" s="152"/>
      <c r="R799" s="154"/>
      <c r="T799" s="155"/>
      <c r="U799" s="152"/>
      <c r="V799" s="152"/>
      <c r="W799" s="152"/>
      <c r="X799" s="152"/>
      <c r="Y799" s="152"/>
      <c r="Z799" s="152"/>
      <c r="AA799" s="156"/>
      <c r="AT799" s="157" t="s">
        <v>166</v>
      </c>
      <c r="AU799" s="157" t="s">
        <v>95</v>
      </c>
      <c r="AV799" s="157" t="s">
        <v>95</v>
      </c>
      <c r="AW799" s="157" t="s">
        <v>102</v>
      </c>
      <c r="AX799" s="157" t="s">
        <v>22</v>
      </c>
      <c r="AY799" s="157" t="s">
        <v>150</v>
      </c>
    </row>
    <row r="800" spans="2:65" s="6" customFormat="1" ht="27" customHeight="1">
      <c r="B800" s="23"/>
      <c r="C800" s="138" t="s">
        <v>896</v>
      </c>
      <c r="D800" s="138" t="s">
        <v>151</v>
      </c>
      <c r="E800" s="139" t="s">
        <v>897</v>
      </c>
      <c r="F800" s="229" t="s">
        <v>898</v>
      </c>
      <c r="G800" s="230"/>
      <c r="H800" s="230"/>
      <c r="I800" s="230"/>
      <c r="J800" s="140" t="s">
        <v>163</v>
      </c>
      <c r="K800" s="141">
        <v>2128.764</v>
      </c>
      <c r="L800" s="231">
        <v>0</v>
      </c>
      <c r="M800" s="230"/>
      <c r="N800" s="232">
        <f>ROUND($L$800*$K$800,2)</f>
        <v>0</v>
      </c>
      <c r="O800" s="230"/>
      <c r="P800" s="230"/>
      <c r="Q800" s="230"/>
      <c r="R800" s="25"/>
      <c r="T800" s="142"/>
      <c r="U800" s="31" t="s">
        <v>45</v>
      </c>
      <c r="V800" s="24"/>
      <c r="W800" s="143">
        <f>$V$800*$K$800</f>
        <v>0</v>
      </c>
      <c r="X800" s="143">
        <v>0.00029</v>
      </c>
      <c r="Y800" s="143">
        <f>$X$800*$K$800</f>
        <v>0.6173415600000001</v>
      </c>
      <c r="Z800" s="143">
        <v>0</v>
      </c>
      <c r="AA800" s="144">
        <f>$Z$800*$K$800</f>
        <v>0</v>
      </c>
      <c r="AR800" s="6" t="s">
        <v>360</v>
      </c>
      <c r="AT800" s="6" t="s">
        <v>151</v>
      </c>
      <c r="AU800" s="6" t="s">
        <v>95</v>
      </c>
      <c r="AY800" s="6" t="s">
        <v>150</v>
      </c>
      <c r="BE800" s="87">
        <f>IF($U$800="základní",$N$800,0)</f>
        <v>0</v>
      </c>
      <c r="BF800" s="87">
        <f>IF($U$800="snížená",$N$800,0)</f>
        <v>0</v>
      </c>
      <c r="BG800" s="87">
        <f>IF($U$800="zákl. přenesená",$N$800,0)</f>
        <v>0</v>
      </c>
      <c r="BH800" s="87">
        <f>IF($U$800="sníž. přenesená",$N$800,0)</f>
        <v>0</v>
      </c>
      <c r="BI800" s="87">
        <f>IF($U$800="nulová",$N$800,0)</f>
        <v>0</v>
      </c>
      <c r="BJ800" s="6" t="s">
        <v>22</v>
      </c>
      <c r="BK800" s="87">
        <f>ROUND($L$800*$K$800,2)</f>
        <v>0</v>
      </c>
      <c r="BL800" s="6" t="s">
        <v>360</v>
      </c>
      <c r="BM800" s="6" t="s">
        <v>899</v>
      </c>
    </row>
    <row r="801" spans="2:51" s="6" customFormat="1" ht="18.75" customHeight="1">
      <c r="B801" s="145"/>
      <c r="C801" s="146"/>
      <c r="D801" s="146"/>
      <c r="E801" s="146"/>
      <c r="F801" s="238" t="s">
        <v>900</v>
      </c>
      <c r="G801" s="239"/>
      <c r="H801" s="239"/>
      <c r="I801" s="239"/>
      <c r="J801" s="146"/>
      <c r="K801" s="146"/>
      <c r="L801" s="146"/>
      <c r="M801" s="146"/>
      <c r="N801" s="146"/>
      <c r="O801" s="146"/>
      <c r="P801" s="146"/>
      <c r="Q801" s="146"/>
      <c r="R801" s="147"/>
      <c r="T801" s="148"/>
      <c r="U801" s="146"/>
      <c r="V801" s="146"/>
      <c r="W801" s="146"/>
      <c r="X801" s="146"/>
      <c r="Y801" s="146"/>
      <c r="Z801" s="146"/>
      <c r="AA801" s="149"/>
      <c r="AT801" s="150" t="s">
        <v>166</v>
      </c>
      <c r="AU801" s="150" t="s">
        <v>95</v>
      </c>
      <c r="AV801" s="150" t="s">
        <v>22</v>
      </c>
      <c r="AW801" s="150" t="s">
        <v>102</v>
      </c>
      <c r="AX801" s="150" t="s">
        <v>80</v>
      </c>
      <c r="AY801" s="150" t="s">
        <v>150</v>
      </c>
    </row>
    <row r="802" spans="2:51" s="6" customFormat="1" ht="18.75" customHeight="1">
      <c r="B802" s="151"/>
      <c r="C802" s="152"/>
      <c r="D802" s="152"/>
      <c r="E802" s="152"/>
      <c r="F802" s="240" t="s">
        <v>901</v>
      </c>
      <c r="G802" s="241"/>
      <c r="H802" s="241"/>
      <c r="I802" s="241"/>
      <c r="J802" s="152"/>
      <c r="K802" s="153">
        <v>247.769</v>
      </c>
      <c r="L802" s="152"/>
      <c r="M802" s="152"/>
      <c r="N802" s="152"/>
      <c r="O802" s="152"/>
      <c r="P802" s="152"/>
      <c r="Q802" s="152"/>
      <c r="R802" s="154"/>
      <c r="T802" s="155"/>
      <c r="U802" s="152"/>
      <c r="V802" s="152"/>
      <c r="W802" s="152"/>
      <c r="X802" s="152"/>
      <c r="Y802" s="152"/>
      <c r="Z802" s="152"/>
      <c r="AA802" s="156"/>
      <c r="AT802" s="157" t="s">
        <v>166</v>
      </c>
      <c r="AU802" s="157" t="s">
        <v>95</v>
      </c>
      <c r="AV802" s="157" t="s">
        <v>95</v>
      </c>
      <c r="AW802" s="157" t="s">
        <v>102</v>
      </c>
      <c r="AX802" s="157" t="s">
        <v>80</v>
      </c>
      <c r="AY802" s="157" t="s">
        <v>150</v>
      </c>
    </row>
    <row r="803" spans="2:51" s="6" customFormat="1" ht="18.75" customHeight="1">
      <c r="B803" s="151"/>
      <c r="C803" s="152"/>
      <c r="D803" s="152"/>
      <c r="E803" s="152"/>
      <c r="F803" s="240" t="s">
        <v>902</v>
      </c>
      <c r="G803" s="241"/>
      <c r="H803" s="241"/>
      <c r="I803" s="241"/>
      <c r="J803" s="152"/>
      <c r="K803" s="153">
        <v>198.05</v>
      </c>
      <c r="L803" s="152"/>
      <c r="M803" s="152"/>
      <c r="N803" s="152"/>
      <c r="O803" s="152"/>
      <c r="P803" s="152"/>
      <c r="Q803" s="152"/>
      <c r="R803" s="154"/>
      <c r="T803" s="155"/>
      <c r="U803" s="152"/>
      <c r="V803" s="152"/>
      <c r="W803" s="152"/>
      <c r="X803" s="152"/>
      <c r="Y803" s="152"/>
      <c r="Z803" s="152"/>
      <c r="AA803" s="156"/>
      <c r="AT803" s="157" t="s">
        <v>166</v>
      </c>
      <c r="AU803" s="157" t="s">
        <v>95</v>
      </c>
      <c r="AV803" s="157" t="s">
        <v>95</v>
      </c>
      <c r="AW803" s="157" t="s">
        <v>102</v>
      </c>
      <c r="AX803" s="157" t="s">
        <v>80</v>
      </c>
      <c r="AY803" s="157" t="s">
        <v>150</v>
      </c>
    </row>
    <row r="804" spans="2:51" s="6" customFormat="1" ht="18.75" customHeight="1">
      <c r="B804" s="151"/>
      <c r="C804" s="152"/>
      <c r="D804" s="152"/>
      <c r="E804" s="152"/>
      <c r="F804" s="240" t="s">
        <v>903</v>
      </c>
      <c r="G804" s="241"/>
      <c r="H804" s="241"/>
      <c r="I804" s="241"/>
      <c r="J804" s="152"/>
      <c r="K804" s="153">
        <v>159.208</v>
      </c>
      <c r="L804" s="152"/>
      <c r="M804" s="152"/>
      <c r="N804" s="152"/>
      <c r="O804" s="152"/>
      <c r="P804" s="152"/>
      <c r="Q804" s="152"/>
      <c r="R804" s="154"/>
      <c r="T804" s="155"/>
      <c r="U804" s="152"/>
      <c r="V804" s="152"/>
      <c r="W804" s="152"/>
      <c r="X804" s="152"/>
      <c r="Y804" s="152"/>
      <c r="Z804" s="152"/>
      <c r="AA804" s="156"/>
      <c r="AT804" s="157" t="s">
        <v>166</v>
      </c>
      <c r="AU804" s="157" t="s">
        <v>95</v>
      </c>
      <c r="AV804" s="157" t="s">
        <v>95</v>
      </c>
      <c r="AW804" s="157" t="s">
        <v>102</v>
      </c>
      <c r="AX804" s="157" t="s">
        <v>80</v>
      </c>
      <c r="AY804" s="157" t="s">
        <v>150</v>
      </c>
    </row>
    <row r="805" spans="2:51" s="6" customFormat="1" ht="18.75" customHeight="1">
      <c r="B805" s="145"/>
      <c r="C805" s="146"/>
      <c r="D805" s="146"/>
      <c r="E805" s="146"/>
      <c r="F805" s="238" t="s">
        <v>904</v>
      </c>
      <c r="G805" s="239"/>
      <c r="H805" s="239"/>
      <c r="I805" s="239"/>
      <c r="J805" s="146"/>
      <c r="K805" s="146"/>
      <c r="L805" s="146"/>
      <c r="M805" s="146"/>
      <c r="N805" s="146"/>
      <c r="O805" s="146"/>
      <c r="P805" s="146"/>
      <c r="Q805" s="146"/>
      <c r="R805" s="147"/>
      <c r="T805" s="148"/>
      <c r="U805" s="146"/>
      <c r="V805" s="146"/>
      <c r="W805" s="146"/>
      <c r="X805" s="146"/>
      <c r="Y805" s="146"/>
      <c r="Z805" s="146"/>
      <c r="AA805" s="149"/>
      <c r="AT805" s="150" t="s">
        <v>166</v>
      </c>
      <c r="AU805" s="150" t="s">
        <v>95</v>
      </c>
      <c r="AV805" s="150" t="s">
        <v>22</v>
      </c>
      <c r="AW805" s="150" t="s">
        <v>102</v>
      </c>
      <c r="AX805" s="150" t="s">
        <v>80</v>
      </c>
      <c r="AY805" s="150" t="s">
        <v>150</v>
      </c>
    </row>
    <row r="806" spans="2:51" s="6" customFormat="1" ht="18.75" customHeight="1">
      <c r="B806" s="151"/>
      <c r="C806" s="152"/>
      <c r="D806" s="152"/>
      <c r="E806" s="152"/>
      <c r="F806" s="240" t="s">
        <v>905</v>
      </c>
      <c r="G806" s="241"/>
      <c r="H806" s="241"/>
      <c r="I806" s="241"/>
      <c r="J806" s="152"/>
      <c r="K806" s="153">
        <v>340.087</v>
      </c>
      <c r="L806" s="152"/>
      <c r="M806" s="152"/>
      <c r="N806" s="152"/>
      <c r="O806" s="152"/>
      <c r="P806" s="152"/>
      <c r="Q806" s="152"/>
      <c r="R806" s="154"/>
      <c r="T806" s="155"/>
      <c r="U806" s="152"/>
      <c r="V806" s="152"/>
      <c r="W806" s="152"/>
      <c r="X806" s="152"/>
      <c r="Y806" s="152"/>
      <c r="Z806" s="152"/>
      <c r="AA806" s="156"/>
      <c r="AT806" s="157" t="s">
        <v>166</v>
      </c>
      <c r="AU806" s="157" t="s">
        <v>95</v>
      </c>
      <c r="AV806" s="157" t="s">
        <v>95</v>
      </c>
      <c r="AW806" s="157" t="s">
        <v>102</v>
      </c>
      <c r="AX806" s="157" t="s">
        <v>80</v>
      </c>
      <c r="AY806" s="157" t="s">
        <v>150</v>
      </c>
    </row>
    <row r="807" spans="2:51" s="6" customFormat="1" ht="18.75" customHeight="1">
      <c r="B807" s="151"/>
      <c r="C807" s="152"/>
      <c r="D807" s="152"/>
      <c r="E807" s="152"/>
      <c r="F807" s="240" t="s">
        <v>906</v>
      </c>
      <c r="G807" s="241"/>
      <c r="H807" s="241"/>
      <c r="I807" s="241"/>
      <c r="J807" s="152"/>
      <c r="K807" s="153">
        <v>107.575</v>
      </c>
      <c r="L807" s="152"/>
      <c r="M807" s="152"/>
      <c r="N807" s="152"/>
      <c r="O807" s="152"/>
      <c r="P807" s="152"/>
      <c r="Q807" s="152"/>
      <c r="R807" s="154"/>
      <c r="T807" s="155"/>
      <c r="U807" s="152"/>
      <c r="V807" s="152"/>
      <c r="W807" s="152"/>
      <c r="X807" s="152"/>
      <c r="Y807" s="152"/>
      <c r="Z807" s="152"/>
      <c r="AA807" s="156"/>
      <c r="AT807" s="157" t="s">
        <v>166</v>
      </c>
      <c r="AU807" s="157" t="s">
        <v>95</v>
      </c>
      <c r="AV807" s="157" t="s">
        <v>95</v>
      </c>
      <c r="AW807" s="157" t="s">
        <v>102</v>
      </c>
      <c r="AX807" s="157" t="s">
        <v>80</v>
      </c>
      <c r="AY807" s="157" t="s">
        <v>150</v>
      </c>
    </row>
    <row r="808" spans="2:51" s="6" customFormat="1" ht="18.75" customHeight="1">
      <c r="B808" s="151"/>
      <c r="C808" s="152"/>
      <c r="D808" s="152"/>
      <c r="E808" s="152"/>
      <c r="F808" s="240" t="s">
        <v>907</v>
      </c>
      <c r="G808" s="241"/>
      <c r="H808" s="241"/>
      <c r="I808" s="241"/>
      <c r="J808" s="152"/>
      <c r="K808" s="153">
        <v>108.875</v>
      </c>
      <c r="L808" s="152"/>
      <c r="M808" s="152"/>
      <c r="N808" s="152"/>
      <c r="O808" s="152"/>
      <c r="P808" s="152"/>
      <c r="Q808" s="152"/>
      <c r="R808" s="154"/>
      <c r="T808" s="155"/>
      <c r="U808" s="152"/>
      <c r="V808" s="152"/>
      <c r="W808" s="152"/>
      <c r="X808" s="152"/>
      <c r="Y808" s="152"/>
      <c r="Z808" s="152"/>
      <c r="AA808" s="156"/>
      <c r="AT808" s="157" t="s">
        <v>166</v>
      </c>
      <c r="AU808" s="157" t="s">
        <v>95</v>
      </c>
      <c r="AV808" s="157" t="s">
        <v>95</v>
      </c>
      <c r="AW808" s="157" t="s">
        <v>102</v>
      </c>
      <c r="AX808" s="157" t="s">
        <v>80</v>
      </c>
      <c r="AY808" s="157" t="s">
        <v>150</v>
      </c>
    </row>
    <row r="809" spans="2:51" s="6" customFormat="1" ht="18.75" customHeight="1">
      <c r="B809" s="151"/>
      <c r="C809" s="152"/>
      <c r="D809" s="152"/>
      <c r="E809" s="152"/>
      <c r="F809" s="240" t="s">
        <v>908</v>
      </c>
      <c r="G809" s="241"/>
      <c r="H809" s="241"/>
      <c r="I809" s="241"/>
      <c r="J809" s="152"/>
      <c r="K809" s="153">
        <v>92.95</v>
      </c>
      <c r="L809" s="152"/>
      <c r="M809" s="152"/>
      <c r="N809" s="152"/>
      <c r="O809" s="152"/>
      <c r="P809" s="152"/>
      <c r="Q809" s="152"/>
      <c r="R809" s="154"/>
      <c r="T809" s="155"/>
      <c r="U809" s="152"/>
      <c r="V809" s="152"/>
      <c r="W809" s="152"/>
      <c r="X809" s="152"/>
      <c r="Y809" s="152"/>
      <c r="Z809" s="152"/>
      <c r="AA809" s="156"/>
      <c r="AT809" s="157" t="s">
        <v>166</v>
      </c>
      <c r="AU809" s="157" t="s">
        <v>95</v>
      </c>
      <c r="AV809" s="157" t="s">
        <v>95</v>
      </c>
      <c r="AW809" s="157" t="s">
        <v>102</v>
      </c>
      <c r="AX809" s="157" t="s">
        <v>80</v>
      </c>
      <c r="AY809" s="157" t="s">
        <v>150</v>
      </c>
    </row>
    <row r="810" spans="2:51" s="6" customFormat="1" ht="18.75" customHeight="1">
      <c r="B810" s="151"/>
      <c r="C810" s="152"/>
      <c r="D810" s="152"/>
      <c r="E810" s="152"/>
      <c r="F810" s="240" t="s">
        <v>909</v>
      </c>
      <c r="G810" s="241"/>
      <c r="H810" s="241"/>
      <c r="I810" s="241"/>
      <c r="J810" s="152"/>
      <c r="K810" s="153">
        <v>92.3</v>
      </c>
      <c r="L810" s="152"/>
      <c r="M810" s="152"/>
      <c r="N810" s="152"/>
      <c r="O810" s="152"/>
      <c r="P810" s="152"/>
      <c r="Q810" s="152"/>
      <c r="R810" s="154"/>
      <c r="T810" s="155"/>
      <c r="U810" s="152"/>
      <c r="V810" s="152"/>
      <c r="W810" s="152"/>
      <c r="X810" s="152"/>
      <c r="Y810" s="152"/>
      <c r="Z810" s="152"/>
      <c r="AA810" s="156"/>
      <c r="AT810" s="157" t="s">
        <v>166</v>
      </c>
      <c r="AU810" s="157" t="s">
        <v>95</v>
      </c>
      <c r="AV810" s="157" t="s">
        <v>95</v>
      </c>
      <c r="AW810" s="157" t="s">
        <v>102</v>
      </c>
      <c r="AX810" s="157" t="s">
        <v>80</v>
      </c>
      <c r="AY810" s="157" t="s">
        <v>150</v>
      </c>
    </row>
    <row r="811" spans="2:51" s="6" customFormat="1" ht="18.75" customHeight="1">
      <c r="B811" s="151"/>
      <c r="C811" s="152"/>
      <c r="D811" s="152"/>
      <c r="E811" s="152"/>
      <c r="F811" s="240" t="s">
        <v>910</v>
      </c>
      <c r="G811" s="241"/>
      <c r="H811" s="241"/>
      <c r="I811" s="241"/>
      <c r="J811" s="152"/>
      <c r="K811" s="153">
        <v>40.3</v>
      </c>
      <c r="L811" s="152"/>
      <c r="M811" s="152"/>
      <c r="N811" s="152"/>
      <c r="O811" s="152"/>
      <c r="P811" s="152"/>
      <c r="Q811" s="152"/>
      <c r="R811" s="154"/>
      <c r="T811" s="155"/>
      <c r="U811" s="152"/>
      <c r="V811" s="152"/>
      <c r="W811" s="152"/>
      <c r="X811" s="152"/>
      <c r="Y811" s="152"/>
      <c r="Z811" s="152"/>
      <c r="AA811" s="156"/>
      <c r="AT811" s="157" t="s">
        <v>166</v>
      </c>
      <c r="AU811" s="157" t="s">
        <v>95</v>
      </c>
      <c r="AV811" s="157" t="s">
        <v>95</v>
      </c>
      <c r="AW811" s="157" t="s">
        <v>102</v>
      </c>
      <c r="AX811" s="157" t="s">
        <v>80</v>
      </c>
      <c r="AY811" s="157" t="s">
        <v>150</v>
      </c>
    </row>
    <row r="812" spans="2:51" s="6" customFormat="1" ht="18.75" customHeight="1">
      <c r="B812" s="151"/>
      <c r="C812" s="152"/>
      <c r="D812" s="152"/>
      <c r="E812" s="152"/>
      <c r="F812" s="240" t="s">
        <v>911</v>
      </c>
      <c r="G812" s="241"/>
      <c r="H812" s="241"/>
      <c r="I812" s="241"/>
      <c r="J812" s="152"/>
      <c r="K812" s="153">
        <v>130.975</v>
      </c>
      <c r="L812" s="152"/>
      <c r="M812" s="152"/>
      <c r="N812" s="152"/>
      <c r="O812" s="152"/>
      <c r="P812" s="152"/>
      <c r="Q812" s="152"/>
      <c r="R812" s="154"/>
      <c r="T812" s="155"/>
      <c r="U812" s="152"/>
      <c r="V812" s="152"/>
      <c r="W812" s="152"/>
      <c r="X812" s="152"/>
      <c r="Y812" s="152"/>
      <c r="Z812" s="152"/>
      <c r="AA812" s="156"/>
      <c r="AT812" s="157" t="s">
        <v>166</v>
      </c>
      <c r="AU812" s="157" t="s">
        <v>95</v>
      </c>
      <c r="AV812" s="157" t="s">
        <v>95</v>
      </c>
      <c r="AW812" s="157" t="s">
        <v>102</v>
      </c>
      <c r="AX812" s="157" t="s">
        <v>80</v>
      </c>
      <c r="AY812" s="157" t="s">
        <v>150</v>
      </c>
    </row>
    <row r="813" spans="2:51" s="6" customFormat="1" ht="18.75" customHeight="1">
      <c r="B813" s="151"/>
      <c r="C813" s="152"/>
      <c r="D813" s="152"/>
      <c r="E813" s="152"/>
      <c r="F813" s="240" t="s">
        <v>912</v>
      </c>
      <c r="G813" s="241"/>
      <c r="H813" s="241"/>
      <c r="I813" s="241"/>
      <c r="J813" s="152"/>
      <c r="K813" s="153">
        <v>103.025</v>
      </c>
      <c r="L813" s="152"/>
      <c r="M813" s="152"/>
      <c r="N813" s="152"/>
      <c r="O813" s="152"/>
      <c r="P813" s="152"/>
      <c r="Q813" s="152"/>
      <c r="R813" s="154"/>
      <c r="T813" s="155"/>
      <c r="U813" s="152"/>
      <c r="V813" s="152"/>
      <c r="W813" s="152"/>
      <c r="X813" s="152"/>
      <c r="Y813" s="152"/>
      <c r="Z813" s="152"/>
      <c r="AA813" s="156"/>
      <c r="AT813" s="157" t="s">
        <v>166</v>
      </c>
      <c r="AU813" s="157" t="s">
        <v>95</v>
      </c>
      <c r="AV813" s="157" t="s">
        <v>95</v>
      </c>
      <c r="AW813" s="157" t="s">
        <v>102</v>
      </c>
      <c r="AX813" s="157" t="s">
        <v>80</v>
      </c>
      <c r="AY813" s="157" t="s">
        <v>150</v>
      </c>
    </row>
    <row r="814" spans="2:51" s="6" customFormat="1" ht="18.75" customHeight="1">
      <c r="B814" s="151"/>
      <c r="C814" s="152"/>
      <c r="D814" s="152"/>
      <c r="E814" s="152"/>
      <c r="F814" s="240" t="s">
        <v>913</v>
      </c>
      <c r="G814" s="241"/>
      <c r="H814" s="241"/>
      <c r="I814" s="241"/>
      <c r="J814" s="152"/>
      <c r="K814" s="153">
        <v>64.675</v>
      </c>
      <c r="L814" s="152"/>
      <c r="M814" s="152"/>
      <c r="N814" s="152"/>
      <c r="O814" s="152"/>
      <c r="P814" s="152"/>
      <c r="Q814" s="152"/>
      <c r="R814" s="154"/>
      <c r="T814" s="155"/>
      <c r="U814" s="152"/>
      <c r="V814" s="152"/>
      <c r="W814" s="152"/>
      <c r="X814" s="152"/>
      <c r="Y814" s="152"/>
      <c r="Z814" s="152"/>
      <c r="AA814" s="156"/>
      <c r="AT814" s="157" t="s">
        <v>166</v>
      </c>
      <c r="AU814" s="157" t="s">
        <v>95</v>
      </c>
      <c r="AV814" s="157" t="s">
        <v>95</v>
      </c>
      <c r="AW814" s="157" t="s">
        <v>102</v>
      </c>
      <c r="AX814" s="157" t="s">
        <v>80</v>
      </c>
      <c r="AY814" s="157" t="s">
        <v>150</v>
      </c>
    </row>
    <row r="815" spans="2:51" s="6" customFormat="1" ht="18.75" customHeight="1">
      <c r="B815" s="151"/>
      <c r="C815" s="152"/>
      <c r="D815" s="152"/>
      <c r="E815" s="152"/>
      <c r="F815" s="240" t="s">
        <v>914</v>
      </c>
      <c r="G815" s="241"/>
      <c r="H815" s="241"/>
      <c r="I815" s="241"/>
      <c r="J815" s="152"/>
      <c r="K815" s="153">
        <v>112.775</v>
      </c>
      <c r="L815" s="152"/>
      <c r="M815" s="152"/>
      <c r="N815" s="152"/>
      <c r="O815" s="152"/>
      <c r="P815" s="152"/>
      <c r="Q815" s="152"/>
      <c r="R815" s="154"/>
      <c r="T815" s="155"/>
      <c r="U815" s="152"/>
      <c r="V815" s="152"/>
      <c r="W815" s="152"/>
      <c r="X815" s="152"/>
      <c r="Y815" s="152"/>
      <c r="Z815" s="152"/>
      <c r="AA815" s="156"/>
      <c r="AT815" s="157" t="s">
        <v>166</v>
      </c>
      <c r="AU815" s="157" t="s">
        <v>95</v>
      </c>
      <c r="AV815" s="157" t="s">
        <v>95</v>
      </c>
      <c r="AW815" s="157" t="s">
        <v>102</v>
      </c>
      <c r="AX815" s="157" t="s">
        <v>80</v>
      </c>
      <c r="AY815" s="157" t="s">
        <v>150</v>
      </c>
    </row>
    <row r="816" spans="2:51" s="6" customFormat="1" ht="18.75" customHeight="1">
      <c r="B816" s="151"/>
      <c r="C816" s="152"/>
      <c r="D816" s="152"/>
      <c r="E816" s="152"/>
      <c r="F816" s="240" t="s">
        <v>915</v>
      </c>
      <c r="G816" s="241"/>
      <c r="H816" s="241"/>
      <c r="I816" s="241"/>
      <c r="J816" s="152"/>
      <c r="K816" s="153">
        <v>111.8</v>
      </c>
      <c r="L816" s="152"/>
      <c r="M816" s="152"/>
      <c r="N816" s="152"/>
      <c r="O816" s="152"/>
      <c r="P816" s="152"/>
      <c r="Q816" s="152"/>
      <c r="R816" s="154"/>
      <c r="T816" s="155"/>
      <c r="U816" s="152"/>
      <c r="V816" s="152"/>
      <c r="W816" s="152"/>
      <c r="X816" s="152"/>
      <c r="Y816" s="152"/>
      <c r="Z816" s="152"/>
      <c r="AA816" s="156"/>
      <c r="AT816" s="157" t="s">
        <v>166</v>
      </c>
      <c r="AU816" s="157" t="s">
        <v>95</v>
      </c>
      <c r="AV816" s="157" t="s">
        <v>95</v>
      </c>
      <c r="AW816" s="157" t="s">
        <v>102</v>
      </c>
      <c r="AX816" s="157" t="s">
        <v>80</v>
      </c>
      <c r="AY816" s="157" t="s">
        <v>150</v>
      </c>
    </row>
    <row r="817" spans="2:51" s="6" customFormat="1" ht="18.75" customHeight="1">
      <c r="B817" s="151"/>
      <c r="C817" s="152"/>
      <c r="D817" s="152"/>
      <c r="E817" s="152"/>
      <c r="F817" s="240" t="s">
        <v>916</v>
      </c>
      <c r="G817" s="241"/>
      <c r="H817" s="241"/>
      <c r="I817" s="241"/>
      <c r="J817" s="152"/>
      <c r="K817" s="153">
        <v>91.975</v>
      </c>
      <c r="L817" s="152"/>
      <c r="M817" s="152"/>
      <c r="N817" s="152"/>
      <c r="O817" s="152"/>
      <c r="P817" s="152"/>
      <c r="Q817" s="152"/>
      <c r="R817" s="154"/>
      <c r="T817" s="155"/>
      <c r="U817" s="152"/>
      <c r="V817" s="152"/>
      <c r="W817" s="152"/>
      <c r="X817" s="152"/>
      <c r="Y817" s="152"/>
      <c r="Z817" s="152"/>
      <c r="AA817" s="156"/>
      <c r="AT817" s="157" t="s">
        <v>166</v>
      </c>
      <c r="AU817" s="157" t="s">
        <v>95</v>
      </c>
      <c r="AV817" s="157" t="s">
        <v>95</v>
      </c>
      <c r="AW817" s="157" t="s">
        <v>102</v>
      </c>
      <c r="AX817" s="157" t="s">
        <v>80</v>
      </c>
      <c r="AY817" s="157" t="s">
        <v>150</v>
      </c>
    </row>
    <row r="818" spans="2:51" s="6" customFormat="1" ht="18.75" customHeight="1">
      <c r="B818" s="151"/>
      <c r="C818" s="152"/>
      <c r="D818" s="152"/>
      <c r="E818" s="152"/>
      <c r="F818" s="240" t="s">
        <v>917</v>
      </c>
      <c r="G818" s="241"/>
      <c r="H818" s="241"/>
      <c r="I818" s="241"/>
      <c r="J818" s="152"/>
      <c r="K818" s="153">
        <v>45.5</v>
      </c>
      <c r="L818" s="152"/>
      <c r="M818" s="152"/>
      <c r="N818" s="152"/>
      <c r="O818" s="152"/>
      <c r="P818" s="152"/>
      <c r="Q818" s="152"/>
      <c r="R818" s="154"/>
      <c r="T818" s="155"/>
      <c r="U818" s="152"/>
      <c r="V818" s="152"/>
      <c r="W818" s="152"/>
      <c r="X818" s="152"/>
      <c r="Y818" s="152"/>
      <c r="Z818" s="152"/>
      <c r="AA818" s="156"/>
      <c r="AT818" s="157" t="s">
        <v>166</v>
      </c>
      <c r="AU818" s="157" t="s">
        <v>95</v>
      </c>
      <c r="AV818" s="157" t="s">
        <v>95</v>
      </c>
      <c r="AW818" s="157" t="s">
        <v>102</v>
      </c>
      <c r="AX818" s="157" t="s">
        <v>80</v>
      </c>
      <c r="AY818" s="157" t="s">
        <v>150</v>
      </c>
    </row>
    <row r="819" spans="2:51" s="6" customFormat="1" ht="18.75" customHeight="1">
      <c r="B819" s="151"/>
      <c r="C819" s="152"/>
      <c r="D819" s="152"/>
      <c r="E819" s="152"/>
      <c r="F819" s="240" t="s">
        <v>918</v>
      </c>
      <c r="G819" s="241"/>
      <c r="H819" s="241"/>
      <c r="I819" s="241"/>
      <c r="J819" s="152"/>
      <c r="K819" s="153">
        <v>46.15</v>
      </c>
      <c r="L819" s="152"/>
      <c r="M819" s="152"/>
      <c r="N819" s="152"/>
      <c r="O819" s="152"/>
      <c r="P819" s="152"/>
      <c r="Q819" s="152"/>
      <c r="R819" s="154"/>
      <c r="T819" s="155"/>
      <c r="U819" s="152"/>
      <c r="V819" s="152"/>
      <c r="W819" s="152"/>
      <c r="X819" s="152"/>
      <c r="Y819" s="152"/>
      <c r="Z819" s="152"/>
      <c r="AA819" s="156"/>
      <c r="AT819" s="157" t="s">
        <v>166</v>
      </c>
      <c r="AU819" s="157" t="s">
        <v>95</v>
      </c>
      <c r="AV819" s="157" t="s">
        <v>95</v>
      </c>
      <c r="AW819" s="157" t="s">
        <v>102</v>
      </c>
      <c r="AX819" s="157" t="s">
        <v>80</v>
      </c>
      <c r="AY819" s="157" t="s">
        <v>150</v>
      </c>
    </row>
    <row r="820" spans="2:51" s="6" customFormat="1" ht="18.75" customHeight="1">
      <c r="B820" s="151"/>
      <c r="C820" s="152"/>
      <c r="D820" s="152"/>
      <c r="E820" s="152"/>
      <c r="F820" s="240" t="s">
        <v>919</v>
      </c>
      <c r="G820" s="241"/>
      <c r="H820" s="241"/>
      <c r="I820" s="241"/>
      <c r="J820" s="152"/>
      <c r="K820" s="153">
        <v>34.775</v>
      </c>
      <c r="L820" s="152"/>
      <c r="M820" s="152"/>
      <c r="N820" s="152"/>
      <c r="O820" s="152"/>
      <c r="P820" s="152"/>
      <c r="Q820" s="152"/>
      <c r="R820" s="154"/>
      <c r="T820" s="155"/>
      <c r="U820" s="152"/>
      <c r="V820" s="152"/>
      <c r="W820" s="152"/>
      <c r="X820" s="152"/>
      <c r="Y820" s="152"/>
      <c r="Z820" s="152"/>
      <c r="AA820" s="156"/>
      <c r="AT820" s="157" t="s">
        <v>166</v>
      </c>
      <c r="AU820" s="157" t="s">
        <v>95</v>
      </c>
      <c r="AV820" s="157" t="s">
        <v>95</v>
      </c>
      <c r="AW820" s="157" t="s">
        <v>102</v>
      </c>
      <c r="AX820" s="157" t="s">
        <v>80</v>
      </c>
      <c r="AY820" s="157" t="s">
        <v>150</v>
      </c>
    </row>
    <row r="821" spans="2:51" s="6" customFormat="1" ht="18.75" customHeight="1">
      <c r="B821" s="165"/>
      <c r="C821" s="166"/>
      <c r="D821" s="166"/>
      <c r="E821" s="166"/>
      <c r="F821" s="242" t="s">
        <v>181</v>
      </c>
      <c r="G821" s="243"/>
      <c r="H821" s="243"/>
      <c r="I821" s="243"/>
      <c r="J821" s="166"/>
      <c r="K821" s="167">
        <v>2128.764</v>
      </c>
      <c r="L821" s="166"/>
      <c r="M821" s="166"/>
      <c r="N821" s="166"/>
      <c r="O821" s="166"/>
      <c r="P821" s="166"/>
      <c r="Q821" s="166"/>
      <c r="R821" s="168"/>
      <c r="T821" s="169"/>
      <c r="U821" s="166"/>
      <c r="V821" s="166"/>
      <c r="W821" s="166"/>
      <c r="X821" s="166"/>
      <c r="Y821" s="166"/>
      <c r="Z821" s="166"/>
      <c r="AA821" s="170"/>
      <c r="AT821" s="171" t="s">
        <v>166</v>
      </c>
      <c r="AU821" s="171" t="s">
        <v>95</v>
      </c>
      <c r="AV821" s="171" t="s">
        <v>155</v>
      </c>
      <c r="AW821" s="171" t="s">
        <v>102</v>
      </c>
      <c r="AX821" s="171" t="s">
        <v>22</v>
      </c>
      <c r="AY821" s="171" t="s">
        <v>150</v>
      </c>
    </row>
    <row r="822" spans="2:65" s="6" customFormat="1" ht="39" customHeight="1">
      <c r="B822" s="23"/>
      <c r="C822" s="138" t="s">
        <v>920</v>
      </c>
      <c r="D822" s="138" t="s">
        <v>151</v>
      </c>
      <c r="E822" s="139" t="s">
        <v>921</v>
      </c>
      <c r="F822" s="229" t="s">
        <v>922</v>
      </c>
      <c r="G822" s="230"/>
      <c r="H822" s="230"/>
      <c r="I822" s="230"/>
      <c r="J822" s="140" t="s">
        <v>163</v>
      </c>
      <c r="K822" s="141">
        <v>638.629</v>
      </c>
      <c r="L822" s="231">
        <v>0</v>
      </c>
      <c r="M822" s="230"/>
      <c r="N822" s="232">
        <f>ROUND($L$822*$K$822,2)</f>
        <v>0</v>
      </c>
      <c r="O822" s="230"/>
      <c r="P822" s="230"/>
      <c r="Q822" s="230"/>
      <c r="R822" s="25"/>
      <c r="T822" s="142"/>
      <c r="U822" s="31" t="s">
        <v>45</v>
      </c>
      <c r="V822" s="24"/>
      <c r="W822" s="143">
        <f>$V$822*$K$822</f>
        <v>0</v>
      </c>
      <c r="X822" s="143">
        <v>3E-05</v>
      </c>
      <c r="Y822" s="143">
        <f>$X$822*$K$822</f>
        <v>0.01915887</v>
      </c>
      <c r="Z822" s="143">
        <v>0</v>
      </c>
      <c r="AA822" s="144">
        <f>$Z$822*$K$822</f>
        <v>0</v>
      </c>
      <c r="AR822" s="6" t="s">
        <v>360</v>
      </c>
      <c r="AT822" s="6" t="s">
        <v>151</v>
      </c>
      <c r="AU822" s="6" t="s">
        <v>95</v>
      </c>
      <c r="AY822" s="6" t="s">
        <v>150</v>
      </c>
      <c r="BE822" s="87">
        <f>IF($U$822="základní",$N$822,0)</f>
        <v>0</v>
      </c>
      <c r="BF822" s="87">
        <f>IF($U$822="snížená",$N$822,0)</f>
        <v>0</v>
      </c>
      <c r="BG822" s="87">
        <f>IF($U$822="zákl. přenesená",$N$822,0)</f>
        <v>0</v>
      </c>
      <c r="BH822" s="87">
        <f>IF($U$822="sníž. přenesená",$N$822,0)</f>
        <v>0</v>
      </c>
      <c r="BI822" s="87">
        <f>IF($U$822="nulová",$N$822,0)</f>
        <v>0</v>
      </c>
      <c r="BJ822" s="6" t="s">
        <v>22</v>
      </c>
      <c r="BK822" s="87">
        <f>ROUND($L$822*$K$822,2)</f>
        <v>0</v>
      </c>
      <c r="BL822" s="6" t="s">
        <v>360</v>
      </c>
      <c r="BM822" s="6" t="s">
        <v>923</v>
      </c>
    </row>
    <row r="823" spans="2:51" s="6" customFormat="1" ht="18.75" customHeight="1">
      <c r="B823" s="145"/>
      <c r="C823" s="146"/>
      <c r="D823" s="146"/>
      <c r="E823" s="146"/>
      <c r="F823" s="238" t="s">
        <v>924</v>
      </c>
      <c r="G823" s="239"/>
      <c r="H823" s="239"/>
      <c r="I823" s="239"/>
      <c r="J823" s="146"/>
      <c r="K823" s="146"/>
      <c r="L823" s="146"/>
      <c r="M823" s="146"/>
      <c r="N823" s="146"/>
      <c r="O823" s="146"/>
      <c r="P823" s="146"/>
      <c r="Q823" s="146"/>
      <c r="R823" s="147"/>
      <c r="T823" s="148"/>
      <c r="U823" s="146"/>
      <c r="V823" s="146"/>
      <c r="W823" s="146"/>
      <c r="X823" s="146"/>
      <c r="Y823" s="146"/>
      <c r="Z823" s="146"/>
      <c r="AA823" s="149"/>
      <c r="AT823" s="150" t="s">
        <v>166</v>
      </c>
      <c r="AU823" s="150" t="s">
        <v>95</v>
      </c>
      <c r="AV823" s="150" t="s">
        <v>22</v>
      </c>
      <c r="AW823" s="150" t="s">
        <v>102</v>
      </c>
      <c r="AX823" s="150" t="s">
        <v>80</v>
      </c>
      <c r="AY823" s="150" t="s">
        <v>150</v>
      </c>
    </row>
    <row r="824" spans="2:51" s="6" customFormat="1" ht="18.75" customHeight="1">
      <c r="B824" s="151"/>
      <c r="C824" s="152"/>
      <c r="D824" s="152"/>
      <c r="E824" s="152"/>
      <c r="F824" s="240" t="s">
        <v>925</v>
      </c>
      <c r="G824" s="241"/>
      <c r="H824" s="241"/>
      <c r="I824" s="241"/>
      <c r="J824" s="152"/>
      <c r="K824" s="153">
        <v>638.629</v>
      </c>
      <c r="L824" s="152"/>
      <c r="M824" s="152"/>
      <c r="N824" s="152"/>
      <c r="O824" s="152"/>
      <c r="P824" s="152"/>
      <c r="Q824" s="152"/>
      <c r="R824" s="154"/>
      <c r="T824" s="155"/>
      <c r="U824" s="152"/>
      <c r="V824" s="152"/>
      <c r="W824" s="152"/>
      <c r="X824" s="152"/>
      <c r="Y824" s="152"/>
      <c r="Z824" s="152"/>
      <c r="AA824" s="156"/>
      <c r="AT824" s="157" t="s">
        <v>166</v>
      </c>
      <c r="AU824" s="157" t="s">
        <v>95</v>
      </c>
      <c r="AV824" s="157" t="s">
        <v>95</v>
      </c>
      <c r="AW824" s="157" t="s">
        <v>102</v>
      </c>
      <c r="AX824" s="157" t="s">
        <v>22</v>
      </c>
      <c r="AY824" s="157" t="s">
        <v>150</v>
      </c>
    </row>
    <row r="825" spans="2:63" s="127" customFormat="1" ht="37.5" customHeight="1">
      <c r="B825" s="128"/>
      <c r="C825" s="129"/>
      <c r="D825" s="130" t="s">
        <v>123</v>
      </c>
      <c r="E825" s="130"/>
      <c r="F825" s="130"/>
      <c r="G825" s="130"/>
      <c r="H825" s="130"/>
      <c r="I825" s="130"/>
      <c r="J825" s="130"/>
      <c r="K825" s="130"/>
      <c r="L825" s="130"/>
      <c r="M825" s="130"/>
      <c r="N825" s="225">
        <f>$BK$825</f>
        <v>0</v>
      </c>
      <c r="O825" s="228"/>
      <c r="P825" s="228"/>
      <c r="Q825" s="228"/>
      <c r="R825" s="131"/>
      <c r="T825" s="132"/>
      <c r="U825" s="129"/>
      <c r="V825" s="129"/>
      <c r="W825" s="133">
        <f>$W$826+$W$830</f>
        <v>0</v>
      </c>
      <c r="X825" s="129"/>
      <c r="Y825" s="133">
        <f>$Y$826+$Y$830</f>
        <v>0.051727999999999996</v>
      </c>
      <c r="Z825" s="129"/>
      <c r="AA825" s="134">
        <f>$AA$826+$AA$830</f>
        <v>0</v>
      </c>
      <c r="AR825" s="135" t="s">
        <v>160</v>
      </c>
      <c r="AT825" s="135" t="s">
        <v>79</v>
      </c>
      <c r="AU825" s="135" t="s">
        <v>80</v>
      </c>
      <c r="AY825" s="135" t="s">
        <v>150</v>
      </c>
      <c r="BK825" s="136">
        <f>$BK$826+$BK$830</f>
        <v>0</v>
      </c>
    </row>
    <row r="826" spans="2:63" s="127" customFormat="1" ht="21" customHeight="1">
      <c r="B826" s="128"/>
      <c r="C826" s="129"/>
      <c r="D826" s="137" t="s">
        <v>124</v>
      </c>
      <c r="E826" s="137"/>
      <c r="F826" s="137"/>
      <c r="G826" s="137"/>
      <c r="H826" s="137"/>
      <c r="I826" s="137"/>
      <c r="J826" s="137"/>
      <c r="K826" s="137"/>
      <c r="L826" s="137"/>
      <c r="M826" s="137"/>
      <c r="N826" s="227">
        <f>$BK$826</f>
        <v>0</v>
      </c>
      <c r="O826" s="228"/>
      <c r="P826" s="228"/>
      <c r="Q826" s="228"/>
      <c r="R826" s="131"/>
      <c r="T826" s="132"/>
      <c r="U826" s="129"/>
      <c r="V826" s="129"/>
      <c r="W826" s="133">
        <f>SUM($W$827:$W$829)</f>
        <v>0</v>
      </c>
      <c r="X826" s="129"/>
      <c r="Y826" s="133">
        <f>SUM($Y$827:$Y$829)</f>
        <v>0</v>
      </c>
      <c r="Z826" s="129"/>
      <c r="AA826" s="134">
        <f>SUM($AA$827:$AA$829)</f>
        <v>0</v>
      </c>
      <c r="AR826" s="135" t="s">
        <v>160</v>
      </c>
      <c r="AT826" s="135" t="s">
        <v>79</v>
      </c>
      <c r="AU826" s="135" t="s">
        <v>22</v>
      </c>
      <c r="AY826" s="135" t="s">
        <v>150</v>
      </c>
      <c r="BK826" s="136">
        <f>SUM($BK$827:$BK$829)</f>
        <v>0</v>
      </c>
    </row>
    <row r="827" spans="2:65" s="6" customFormat="1" ht="27" customHeight="1">
      <c r="B827" s="23"/>
      <c r="C827" s="138" t="s">
        <v>926</v>
      </c>
      <c r="D827" s="138" t="s">
        <v>151</v>
      </c>
      <c r="E827" s="139" t="s">
        <v>927</v>
      </c>
      <c r="F827" s="229" t="s">
        <v>928</v>
      </c>
      <c r="G827" s="230"/>
      <c r="H827" s="230"/>
      <c r="I827" s="230"/>
      <c r="J827" s="140" t="s">
        <v>440</v>
      </c>
      <c r="K827" s="141">
        <v>1</v>
      </c>
      <c r="L827" s="231">
        <v>0</v>
      </c>
      <c r="M827" s="230"/>
      <c r="N827" s="232">
        <f>ROUND($L$827*$K$827,2)</f>
        <v>0</v>
      </c>
      <c r="O827" s="230"/>
      <c r="P827" s="230"/>
      <c r="Q827" s="230"/>
      <c r="R827" s="25"/>
      <c r="T827" s="142"/>
      <c r="U827" s="31" t="s">
        <v>45</v>
      </c>
      <c r="V827" s="24"/>
      <c r="W827" s="143">
        <f>$V$827*$K$827</f>
        <v>0</v>
      </c>
      <c r="X827" s="143">
        <v>0</v>
      </c>
      <c r="Y827" s="143">
        <f>$X$827*$K$827</f>
        <v>0</v>
      </c>
      <c r="Z827" s="143">
        <v>0</v>
      </c>
      <c r="AA827" s="144">
        <f>$Z$827*$K$827</f>
        <v>0</v>
      </c>
      <c r="AR827" s="6" t="s">
        <v>929</v>
      </c>
      <c r="AT827" s="6" t="s">
        <v>151</v>
      </c>
      <c r="AU827" s="6" t="s">
        <v>95</v>
      </c>
      <c r="AY827" s="6" t="s">
        <v>150</v>
      </c>
      <c r="BE827" s="87">
        <f>IF($U$827="základní",$N$827,0)</f>
        <v>0</v>
      </c>
      <c r="BF827" s="87">
        <f>IF($U$827="snížená",$N$827,0)</f>
        <v>0</v>
      </c>
      <c r="BG827" s="87">
        <f>IF($U$827="zákl. přenesená",$N$827,0)</f>
        <v>0</v>
      </c>
      <c r="BH827" s="87">
        <f>IF($U$827="sníž. přenesená",$N$827,0)</f>
        <v>0</v>
      </c>
      <c r="BI827" s="87">
        <f>IF($U$827="nulová",$N$827,0)</f>
        <v>0</v>
      </c>
      <c r="BJ827" s="6" t="s">
        <v>22</v>
      </c>
      <c r="BK827" s="87">
        <f>ROUND($L$827*$K$827,2)</f>
        <v>0</v>
      </c>
      <c r="BL827" s="6" t="s">
        <v>929</v>
      </c>
      <c r="BM827" s="6" t="s">
        <v>930</v>
      </c>
    </row>
    <row r="828" spans="2:65" s="6" customFormat="1" ht="27" customHeight="1">
      <c r="B828" s="23"/>
      <c r="C828" s="138" t="s">
        <v>931</v>
      </c>
      <c r="D828" s="138" t="s">
        <v>151</v>
      </c>
      <c r="E828" s="139" t="s">
        <v>932</v>
      </c>
      <c r="F828" s="229" t="s">
        <v>933</v>
      </c>
      <c r="G828" s="230"/>
      <c r="H828" s="230"/>
      <c r="I828" s="230"/>
      <c r="J828" s="140" t="s">
        <v>440</v>
      </c>
      <c r="K828" s="141">
        <v>1</v>
      </c>
      <c r="L828" s="231">
        <v>0</v>
      </c>
      <c r="M828" s="230"/>
      <c r="N828" s="232">
        <f>ROUND($L$828*$K$828,2)</f>
        <v>0</v>
      </c>
      <c r="O828" s="230"/>
      <c r="P828" s="230"/>
      <c r="Q828" s="230"/>
      <c r="R828" s="25"/>
      <c r="T828" s="142"/>
      <c r="U828" s="31" t="s">
        <v>45</v>
      </c>
      <c r="V828" s="24"/>
      <c r="W828" s="143">
        <f>$V$828*$K$828</f>
        <v>0</v>
      </c>
      <c r="X828" s="143">
        <v>0</v>
      </c>
      <c r="Y828" s="143">
        <f>$X$828*$K$828</f>
        <v>0</v>
      </c>
      <c r="Z828" s="143">
        <v>0</v>
      </c>
      <c r="AA828" s="144">
        <f>$Z$828*$K$828</f>
        <v>0</v>
      </c>
      <c r="AR828" s="6" t="s">
        <v>655</v>
      </c>
      <c r="AT828" s="6" t="s">
        <v>151</v>
      </c>
      <c r="AU828" s="6" t="s">
        <v>95</v>
      </c>
      <c r="AY828" s="6" t="s">
        <v>150</v>
      </c>
      <c r="BE828" s="87">
        <f>IF($U$828="základní",$N$828,0)</f>
        <v>0</v>
      </c>
      <c r="BF828" s="87">
        <f>IF($U$828="snížená",$N$828,0)</f>
        <v>0</v>
      </c>
      <c r="BG828" s="87">
        <f>IF($U$828="zákl. přenesená",$N$828,0)</f>
        <v>0</v>
      </c>
      <c r="BH828" s="87">
        <f>IF($U$828="sníž. přenesená",$N$828,0)</f>
        <v>0</v>
      </c>
      <c r="BI828" s="87">
        <f>IF($U$828="nulová",$N$828,0)</f>
        <v>0</v>
      </c>
      <c r="BJ828" s="6" t="s">
        <v>22</v>
      </c>
      <c r="BK828" s="87">
        <f>ROUND($L$828*$K$828,2)</f>
        <v>0</v>
      </c>
      <c r="BL828" s="6" t="s">
        <v>655</v>
      </c>
      <c r="BM828" s="6" t="s">
        <v>934</v>
      </c>
    </row>
    <row r="829" spans="2:65" s="6" customFormat="1" ht="15.75" customHeight="1">
      <c r="B829" s="23"/>
      <c r="C829" s="138" t="s">
        <v>935</v>
      </c>
      <c r="D829" s="138" t="s">
        <v>151</v>
      </c>
      <c r="E829" s="139" t="s">
        <v>936</v>
      </c>
      <c r="F829" s="229" t="s">
        <v>937</v>
      </c>
      <c r="G829" s="230"/>
      <c r="H829" s="230"/>
      <c r="I829" s="230"/>
      <c r="J829" s="140" t="s">
        <v>440</v>
      </c>
      <c r="K829" s="141">
        <v>1</v>
      </c>
      <c r="L829" s="231">
        <v>0</v>
      </c>
      <c r="M829" s="230"/>
      <c r="N829" s="232">
        <f>ROUND($L$829*$K$829,2)</f>
        <v>0</v>
      </c>
      <c r="O829" s="230"/>
      <c r="P829" s="230"/>
      <c r="Q829" s="230"/>
      <c r="R829" s="25"/>
      <c r="T829" s="142"/>
      <c r="U829" s="31" t="s">
        <v>45</v>
      </c>
      <c r="V829" s="24"/>
      <c r="W829" s="143">
        <f>$V$829*$K$829</f>
        <v>0</v>
      </c>
      <c r="X829" s="143">
        <v>0</v>
      </c>
      <c r="Y829" s="143">
        <f>$X$829*$K$829</f>
        <v>0</v>
      </c>
      <c r="Z829" s="143">
        <v>0</v>
      </c>
      <c r="AA829" s="144">
        <f>$Z$829*$K$829</f>
        <v>0</v>
      </c>
      <c r="AR829" s="6" t="s">
        <v>938</v>
      </c>
      <c r="AT829" s="6" t="s">
        <v>151</v>
      </c>
      <c r="AU829" s="6" t="s">
        <v>95</v>
      </c>
      <c r="AY829" s="6" t="s">
        <v>150</v>
      </c>
      <c r="BE829" s="87">
        <f>IF($U$829="základní",$N$829,0)</f>
        <v>0</v>
      </c>
      <c r="BF829" s="87">
        <f>IF($U$829="snížená",$N$829,0)</f>
        <v>0</v>
      </c>
      <c r="BG829" s="87">
        <f>IF($U$829="zákl. přenesená",$N$829,0)</f>
        <v>0</v>
      </c>
      <c r="BH829" s="87">
        <f>IF($U$829="sníž. přenesená",$N$829,0)</f>
        <v>0</v>
      </c>
      <c r="BI829" s="87">
        <f>IF($U$829="nulová",$N$829,0)</f>
        <v>0</v>
      </c>
      <c r="BJ829" s="6" t="s">
        <v>22</v>
      </c>
      <c r="BK829" s="87">
        <f>ROUND($L$829*$K$829,2)</f>
        <v>0</v>
      </c>
      <c r="BL829" s="6" t="s">
        <v>938</v>
      </c>
      <c r="BM829" s="6" t="s">
        <v>939</v>
      </c>
    </row>
    <row r="830" spans="2:63" s="127" customFormat="1" ht="30.75" customHeight="1">
      <c r="B830" s="128"/>
      <c r="C830" s="129"/>
      <c r="D830" s="137" t="s">
        <v>125</v>
      </c>
      <c r="E830" s="137"/>
      <c r="F830" s="137"/>
      <c r="G830" s="137"/>
      <c r="H830" s="137"/>
      <c r="I830" s="137"/>
      <c r="J830" s="137"/>
      <c r="K830" s="137"/>
      <c r="L830" s="137"/>
      <c r="M830" s="137"/>
      <c r="N830" s="227">
        <f>$BK$830</f>
        <v>0</v>
      </c>
      <c r="O830" s="228"/>
      <c r="P830" s="228"/>
      <c r="Q830" s="228"/>
      <c r="R830" s="131"/>
      <c r="T830" s="132"/>
      <c r="U830" s="129"/>
      <c r="V830" s="129"/>
      <c r="W830" s="133">
        <f>SUM($W$831:$W$842)</f>
        <v>0</v>
      </c>
      <c r="X830" s="129"/>
      <c r="Y830" s="133">
        <f>SUM($Y$831:$Y$842)</f>
        <v>0.051727999999999996</v>
      </c>
      <c r="Z830" s="129"/>
      <c r="AA830" s="134">
        <f>SUM($AA$831:$AA$842)</f>
        <v>0</v>
      </c>
      <c r="AR830" s="135" t="s">
        <v>160</v>
      </c>
      <c r="AT830" s="135" t="s">
        <v>79</v>
      </c>
      <c r="AU830" s="135" t="s">
        <v>22</v>
      </c>
      <c r="AY830" s="135" t="s">
        <v>150</v>
      </c>
      <c r="BK830" s="136">
        <f>SUM($BK$831:$BK$842)</f>
        <v>0</v>
      </c>
    </row>
    <row r="831" spans="2:65" s="6" customFormat="1" ht="27" customHeight="1">
      <c r="B831" s="23"/>
      <c r="C831" s="138" t="s">
        <v>940</v>
      </c>
      <c r="D831" s="138" t="s">
        <v>151</v>
      </c>
      <c r="E831" s="139" t="s">
        <v>941</v>
      </c>
      <c r="F831" s="229" t="s">
        <v>942</v>
      </c>
      <c r="G831" s="230"/>
      <c r="H831" s="230"/>
      <c r="I831" s="230"/>
      <c r="J831" s="140" t="s">
        <v>201</v>
      </c>
      <c r="K831" s="141">
        <v>18.5</v>
      </c>
      <c r="L831" s="231">
        <v>0</v>
      </c>
      <c r="M831" s="230"/>
      <c r="N831" s="232">
        <f>ROUND($L$831*$K$831,2)</f>
        <v>0</v>
      </c>
      <c r="O831" s="230"/>
      <c r="P831" s="230"/>
      <c r="Q831" s="230"/>
      <c r="R831" s="25"/>
      <c r="T831" s="142"/>
      <c r="U831" s="31" t="s">
        <v>45</v>
      </c>
      <c r="V831" s="24"/>
      <c r="W831" s="143">
        <f>$V$831*$K$831</f>
        <v>0</v>
      </c>
      <c r="X831" s="143">
        <v>0.001</v>
      </c>
      <c r="Y831" s="143">
        <f>$X$831*$K$831</f>
        <v>0.0185</v>
      </c>
      <c r="Z831" s="143">
        <v>0</v>
      </c>
      <c r="AA831" s="144">
        <f>$Z$831*$K$831</f>
        <v>0</v>
      </c>
      <c r="AR831" s="6" t="s">
        <v>655</v>
      </c>
      <c r="AT831" s="6" t="s">
        <v>151</v>
      </c>
      <c r="AU831" s="6" t="s">
        <v>95</v>
      </c>
      <c r="AY831" s="6" t="s">
        <v>150</v>
      </c>
      <c r="BE831" s="87">
        <f>IF($U$831="základní",$N$831,0)</f>
        <v>0</v>
      </c>
      <c r="BF831" s="87">
        <f>IF($U$831="snížená",$N$831,0)</f>
        <v>0</v>
      </c>
      <c r="BG831" s="87">
        <f>IF($U$831="zákl. přenesená",$N$831,0)</f>
        <v>0</v>
      </c>
      <c r="BH831" s="87">
        <f>IF($U$831="sníž. přenesená",$N$831,0)</f>
        <v>0</v>
      </c>
      <c r="BI831" s="87">
        <f>IF($U$831="nulová",$N$831,0)</f>
        <v>0</v>
      </c>
      <c r="BJ831" s="6" t="s">
        <v>22</v>
      </c>
      <c r="BK831" s="87">
        <f>ROUND($L$831*$K$831,2)</f>
        <v>0</v>
      </c>
      <c r="BL831" s="6" t="s">
        <v>655</v>
      </c>
      <c r="BM831" s="6" t="s">
        <v>943</v>
      </c>
    </row>
    <row r="832" spans="2:65" s="6" customFormat="1" ht="27" customHeight="1">
      <c r="B832" s="23"/>
      <c r="C832" s="138" t="s">
        <v>944</v>
      </c>
      <c r="D832" s="138" t="s">
        <v>151</v>
      </c>
      <c r="E832" s="139" t="s">
        <v>945</v>
      </c>
      <c r="F832" s="229" t="s">
        <v>946</v>
      </c>
      <c r="G832" s="230"/>
      <c r="H832" s="230"/>
      <c r="I832" s="230"/>
      <c r="J832" s="140" t="s">
        <v>201</v>
      </c>
      <c r="K832" s="141">
        <v>3.5</v>
      </c>
      <c r="L832" s="231">
        <v>0</v>
      </c>
      <c r="M832" s="230"/>
      <c r="N832" s="232">
        <f>ROUND($L$832*$K$832,2)</f>
        <v>0</v>
      </c>
      <c r="O832" s="230"/>
      <c r="P832" s="230"/>
      <c r="Q832" s="230"/>
      <c r="R832" s="25"/>
      <c r="T832" s="142"/>
      <c r="U832" s="31" t="s">
        <v>45</v>
      </c>
      <c r="V832" s="24"/>
      <c r="W832" s="143">
        <f>$V$832*$K$832</f>
        <v>0</v>
      </c>
      <c r="X832" s="143">
        <v>0.001</v>
      </c>
      <c r="Y832" s="143">
        <f>$X$832*$K$832</f>
        <v>0.0035</v>
      </c>
      <c r="Z832" s="143">
        <v>0</v>
      </c>
      <c r="AA832" s="144">
        <f>$Z$832*$K$832</f>
        <v>0</v>
      </c>
      <c r="AR832" s="6" t="s">
        <v>655</v>
      </c>
      <c r="AT832" s="6" t="s">
        <v>151</v>
      </c>
      <c r="AU832" s="6" t="s">
        <v>95</v>
      </c>
      <c r="AY832" s="6" t="s">
        <v>150</v>
      </c>
      <c r="BE832" s="87">
        <f>IF($U$832="základní",$N$832,0)</f>
        <v>0</v>
      </c>
      <c r="BF832" s="87">
        <f>IF($U$832="snížená",$N$832,0)</f>
        <v>0</v>
      </c>
      <c r="BG832" s="87">
        <f>IF($U$832="zákl. přenesená",$N$832,0)</f>
        <v>0</v>
      </c>
      <c r="BH832" s="87">
        <f>IF($U$832="sníž. přenesená",$N$832,0)</f>
        <v>0</v>
      </c>
      <c r="BI832" s="87">
        <f>IF($U$832="nulová",$N$832,0)</f>
        <v>0</v>
      </c>
      <c r="BJ832" s="6" t="s">
        <v>22</v>
      </c>
      <c r="BK832" s="87">
        <f>ROUND($L$832*$K$832,2)</f>
        <v>0</v>
      </c>
      <c r="BL832" s="6" t="s">
        <v>655</v>
      </c>
      <c r="BM832" s="6" t="s">
        <v>947</v>
      </c>
    </row>
    <row r="833" spans="2:65" s="6" customFormat="1" ht="15.75" customHeight="1">
      <c r="B833" s="23"/>
      <c r="C833" s="138" t="s">
        <v>948</v>
      </c>
      <c r="D833" s="138" t="s">
        <v>151</v>
      </c>
      <c r="E833" s="139" t="s">
        <v>949</v>
      </c>
      <c r="F833" s="229" t="s">
        <v>950</v>
      </c>
      <c r="G833" s="230"/>
      <c r="H833" s="230"/>
      <c r="I833" s="230"/>
      <c r="J833" s="140" t="s">
        <v>154</v>
      </c>
      <c r="K833" s="141">
        <v>2</v>
      </c>
      <c r="L833" s="231">
        <v>0</v>
      </c>
      <c r="M833" s="230"/>
      <c r="N833" s="232">
        <f>ROUND($L$833*$K$833,2)</f>
        <v>0</v>
      </c>
      <c r="O833" s="230"/>
      <c r="P833" s="230"/>
      <c r="Q833" s="230"/>
      <c r="R833" s="25"/>
      <c r="T833" s="142"/>
      <c r="U833" s="31" t="s">
        <v>45</v>
      </c>
      <c r="V833" s="24"/>
      <c r="W833" s="143">
        <f>$V$833*$K$833</f>
        <v>0</v>
      </c>
      <c r="X833" s="143">
        <v>0</v>
      </c>
      <c r="Y833" s="143">
        <f>$X$833*$K$833</f>
        <v>0</v>
      </c>
      <c r="Z833" s="143">
        <v>0</v>
      </c>
      <c r="AA833" s="144">
        <f>$Z$833*$K$833</f>
        <v>0</v>
      </c>
      <c r="AR833" s="6" t="s">
        <v>655</v>
      </c>
      <c r="AT833" s="6" t="s">
        <v>151</v>
      </c>
      <c r="AU833" s="6" t="s">
        <v>95</v>
      </c>
      <c r="AY833" s="6" t="s">
        <v>150</v>
      </c>
      <c r="BE833" s="87">
        <f>IF($U$833="základní",$N$833,0)</f>
        <v>0</v>
      </c>
      <c r="BF833" s="87">
        <f>IF($U$833="snížená",$N$833,0)</f>
        <v>0</v>
      </c>
      <c r="BG833" s="87">
        <f>IF($U$833="zákl. přenesená",$N$833,0)</f>
        <v>0</v>
      </c>
      <c r="BH833" s="87">
        <f>IF($U$833="sníž. přenesená",$N$833,0)</f>
        <v>0</v>
      </c>
      <c r="BI833" s="87">
        <f>IF($U$833="nulová",$N$833,0)</f>
        <v>0</v>
      </c>
      <c r="BJ833" s="6" t="s">
        <v>22</v>
      </c>
      <c r="BK833" s="87">
        <f>ROUND($L$833*$K$833,2)</f>
        <v>0</v>
      </c>
      <c r="BL833" s="6" t="s">
        <v>655</v>
      </c>
      <c r="BM833" s="6" t="s">
        <v>951</v>
      </c>
    </row>
    <row r="834" spans="2:65" s="6" customFormat="1" ht="27" customHeight="1">
      <c r="B834" s="23"/>
      <c r="C834" s="172" t="s">
        <v>952</v>
      </c>
      <c r="D834" s="172" t="s">
        <v>417</v>
      </c>
      <c r="E834" s="173" t="s">
        <v>953</v>
      </c>
      <c r="F834" s="234" t="s">
        <v>954</v>
      </c>
      <c r="G834" s="235"/>
      <c r="H834" s="235"/>
      <c r="I834" s="235"/>
      <c r="J834" s="174" t="s">
        <v>154</v>
      </c>
      <c r="K834" s="175">
        <v>2</v>
      </c>
      <c r="L834" s="236">
        <v>0</v>
      </c>
      <c r="M834" s="235"/>
      <c r="N834" s="237">
        <f>ROUND($L$834*$K$834,2)</f>
        <v>0</v>
      </c>
      <c r="O834" s="230"/>
      <c r="P834" s="230"/>
      <c r="Q834" s="230"/>
      <c r="R834" s="25"/>
      <c r="T834" s="142"/>
      <c r="U834" s="31" t="s">
        <v>45</v>
      </c>
      <c r="V834" s="24"/>
      <c r="W834" s="143">
        <f>$V$834*$K$834</f>
        <v>0</v>
      </c>
      <c r="X834" s="143">
        <v>0.0028</v>
      </c>
      <c r="Y834" s="143">
        <f>$X$834*$K$834</f>
        <v>0.0056</v>
      </c>
      <c r="Z834" s="143">
        <v>0</v>
      </c>
      <c r="AA834" s="144">
        <f>$Z$834*$K$834</f>
        <v>0</v>
      </c>
      <c r="AR834" s="6" t="s">
        <v>955</v>
      </c>
      <c r="AT834" s="6" t="s">
        <v>417</v>
      </c>
      <c r="AU834" s="6" t="s">
        <v>95</v>
      </c>
      <c r="AY834" s="6" t="s">
        <v>150</v>
      </c>
      <c r="BE834" s="87">
        <f>IF($U$834="základní",$N$834,0)</f>
        <v>0</v>
      </c>
      <c r="BF834" s="87">
        <f>IF($U$834="snížená",$N$834,0)</f>
        <v>0</v>
      </c>
      <c r="BG834" s="87">
        <f>IF($U$834="zákl. přenesená",$N$834,0)</f>
        <v>0</v>
      </c>
      <c r="BH834" s="87">
        <f>IF($U$834="sníž. přenesená",$N$834,0)</f>
        <v>0</v>
      </c>
      <c r="BI834" s="87">
        <f>IF($U$834="nulová",$N$834,0)</f>
        <v>0</v>
      </c>
      <c r="BJ834" s="6" t="s">
        <v>22</v>
      </c>
      <c r="BK834" s="87">
        <f>ROUND($L$834*$K$834,2)</f>
        <v>0</v>
      </c>
      <c r="BL834" s="6" t="s">
        <v>655</v>
      </c>
      <c r="BM834" s="6" t="s">
        <v>956</v>
      </c>
    </row>
    <row r="835" spans="2:65" s="6" customFormat="1" ht="15.75" customHeight="1">
      <c r="B835" s="23"/>
      <c r="C835" s="138" t="s">
        <v>957</v>
      </c>
      <c r="D835" s="138" t="s">
        <v>151</v>
      </c>
      <c r="E835" s="139" t="s">
        <v>958</v>
      </c>
      <c r="F835" s="229" t="s">
        <v>959</v>
      </c>
      <c r="G835" s="230"/>
      <c r="H835" s="230"/>
      <c r="I835" s="230"/>
      <c r="J835" s="140" t="s">
        <v>154</v>
      </c>
      <c r="K835" s="141">
        <v>2</v>
      </c>
      <c r="L835" s="231">
        <v>0</v>
      </c>
      <c r="M835" s="230"/>
      <c r="N835" s="232">
        <f>ROUND($L$835*$K$835,2)</f>
        <v>0</v>
      </c>
      <c r="O835" s="230"/>
      <c r="P835" s="230"/>
      <c r="Q835" s="230"/>
      <c r="R835" s="25"/>
      <c r="T835" s="142"/>
      <c r="U835" s="31" t="s">
        <v>45</v>
      </c>
      <c r="V835" s="24"/>
      <c r="W835" s="143">
        <f>$V$835*$K$835</f>
        <v>0</v>
      </c>
      <c r="X835" s="143">
        <v>0</v>
      </c>
      <c r="Y835" s="143">
        <f>$X$835*$K$835</f>
        <v>0</v>
      </c>
      <c r="Z835" s="143">
        <v>0</v>
      </c>
      <c r="AA835" s="144">
        <f>$Z$835*$K$835</f>
        <v>0</v>
      </c>
      <c r="AR835" s="6" t="s">
        <v>655</v>
      </c>
      <c r="AT835" s="6" t="s">
        <v>151</v>
      </c>
      <c r="AU835" s="6" t="s">
        <v>95</v>
      </c>
      <c r="AY835" s="6" t="s">
        <v>150</v>
      </c>
      <c r="BE835" s="87">
        <f>IF($U$835="základní",$N$835,0)</f>
        <v>0</v>
      </c>
      <c r="BF835" s="87">
        <f>IF($U$835="snížená",$N$835,0)</f>
        <v>0</v>
      </c>
      <c r="BG835" s="87">
        <f>IF($U$835="zákl. přenesená",$N$835,0)</f>
        <v>0</v>
      </c>
      <c r="BH835" s="87">
        <f>IF($U$835="sníž. přenesená",$N$835,0)</f>
        <v>0</v>
      </c>
      <c r="BI835" s="87">
        <f>IF($U$835="nulová",$N$835,0)</f>
        <v>0</v>
      </c>
      <c r="BJ835" s="6" t="s">
        <v>22</v>
      </c>
      <c r="BK835" s="87">
        <f>ROUND($L$835*$K$835,2)</f>
        <v>0</v>
      </c>
      <c r="BL835" s="6" t="s">
        <v>655</v>
      </c>
      <c r="BM835" s="6" t="s">
        <v>960</v>
      </c>
    </row>
    <row r="836" spans="2:65" s="6" customFormat="1" ht="15.75" customHeight="1">
      <c r="B836" s="23"/>
      <c r="C836" s="138" t="s">
        <v>961</v>
      </c>
      <c r="D836" s="138" t="s">
        <v>151</v>
      </c>
      <c r="E836" s="139" t="s">
        <v>962</v>
      </c>
      <c r="F836" s="229" t="s">
        <v>963</v>
      </c>
      <c r="G836" s="230"/>
      <c r="H836" s="230"/>
      <c r="I836" s="230"/>
      <c r="J836" s="140" t="s">
        <v>154</v>
      </c>
      <c r="K836" s="141">
        <v>2</v>
      </c>
      <c r="L836" s="231">
        <v>0</v>
      </c>
      <c r="M836" s="230"/>
      <c r="N836" s="232">
        <f>ROUND($L$836*$K$836,2)</f>
        <v>0</v>
      </c>
      <c r="O836" s="230"/>
      <c r="P836" s="230"/>
      <c r="Q836" s="230"/>
      <c r="R836" s="25"/>
      <c r="T836" s="142"/>
      <c r="U836" s="31" t="s">
        <v>45</v>
      </c>
      <c r="V836" s="24"/>
      <c r="W836" s="143">
        <f>$V$836*$K$836</f>
        <v>0</v>
      </c>
      <c r="X836" s="143">
        <v>0.006</v>
      </c>
      <c r="Y836" s="143">
        <f>$X$836*$K$836</f>
        <v>0.012</v>
      </c>
      <c r="Z836" s="143">
        <v>0</v>
      </c>
      <c r="AA836" s="144">
        <f>$Z$836*$K$836</f>
        <v>0</v>
      </c>
      <c r="AR836" s="6" t="s">
        <v>655</v>
      </c>
      <c r="AT836" s="6" t="s">
        <v>151</v>
      </c>
      <c r="AU836" s="6" t="s">
        <v>95</v>
      </c>
      <c r="AY836" s="6" t="s">
        <v>150</v>
      </c>
      <c r="BE836" s="87">
        <f>IF($U$836="základní",$N$836,0)</f>
        <v>0</v>
      </c>
      <c r="BF836" s="87">
        <f>IF($U$836="snížená",$N$836,0)</f>
        <v>0</v>
      </c>
      <c r="BG836" s="87">
        <f>IF($U$836="zákl. přenesená",$N$836,0)</f>
        <v>0</v>
      </c>
      <c r="BH836" s="87">
        <f>IF($U$836="sníž. přenesená",$N$836,0)</f>
        <v>0</v>
      </c>
      <c r="BI836" s="87">
        <f>IF($U$836="nulová",$N$836,0)</f>
        <v>0</v>
      </c>
      <c r="BJ836" s="6" t="s">
        <v>22</v>
      </c>
      <c r="BK836" s="87">
        <f>ROUND($L$836*$K$836,2)</f>
        <v>0</v>
      </c>
      <c r="BL836" s="6" t="s">
        <v>655</v>
      </c>
      <c r="BM836" s="6" t="s">
        <v>964</v>
      </c>
    </row>
    <row r="837" spans="2:65" s="6" customFormat="1" ht="27" customHeight="1">
      <c r="B837" s="23"/>
      <c r="C837" s="138" t="s">
        <v>965</v>
      </c>
      <c r="D837" s="138" t="s">
        <v>151</v>
      </c>
      <c r="E837" s="139" t="s">
        <v>966</v>
      </c>
      <c r="F837" s="229" t="s">
        <v>967</v>
      </c>
      <c r="G837" s="230"/>
      <c r="H837" s="230"/>
      <c r="I837" s="230"/>
      <c r="J837" s="140" t="s">
        <v>154</v>
      </c>
      <c r="K837" s="141">
        <v>8</v>
      </c>
      <c r="L837" s="231">
        <v>0</v>
      </c>
      <c r="M837" s="230"/>
      <c r="N837" s="232">
        <f>ROUND($L$837*$K$837,2)</f>
        <v>0</v>
      </c>
      <c r="O837" s="230"/>
      <c r="P837" s="230"/>
      <c r="Q837" s="230"/>
      <c r="R837" s="25"/>
      <c r="T837" s="142"/>
      <c r="U837" s="31" t="s">
        <v>45</v>
      </c>
      <c r="V837" s="24"/>
      <c r="W837" s="143">
        <f>$V$837*$K$837</f>
        <v>0</v>
      </c>
      <c r="X837" s="143">
        <v>0</v>
      </c>
      <c r="Y837" s="143">
        <f>$X$837*$K$837</f>
        <v>0</v>
      </c>
      <c r="Z837" s="143">
        <v>0</v>
      </c>
      <c r="AA837" s="144">
        <f>$Z$837*$K$837</f>
        <v>0</v>
      </c>
      <c r="AR837" s="6" t="s">
        <v>655</v>
      </c>
      <c r="AT837" s="6" t="s">
        <v>151</v>
      </c>
      <c r="AU837" s="6" t="s">
        <v>95</v>
      </c>
      <c r="AY837" s="6" t="s">
        <v>150</v>
      </c>
      <c r="BE837" s="87">
        <f>IF($U$837="základní",$N$837,0)</f>
        <v>0</v>
      </c>
      <c r="BF837" s="87">
        <f>IF($U$837="snížená",$N$837,0)</f>
        <v>0</v>
      </c>
      <c r="BG837" s="87">
        <f>IF($U$837="zákl. přenesená",$N$837,0)</f>
        <v>0</v>
      </c>
      <c r="BH837" s="87">
        <f>IF($U$837="sníž. přenesená",$N$837,0)</f>
        <v>0</v>
      </c>
      <c r="BI837" s="87">
        <f>IF($U$837="nulová",$N$837,0)</f>
        <v>0</v>
      </c>
      <c r="BJ837" s="6" t="s">
        <v>22</v>
      </c>
      <c r="BK837" s="87">
        <f>ROUND($L$837*$K$837,2)</f>
        <v>0</v>
      </c>
      <c r="BL837" s="6" t="s">
        <v>655</v>
      </c>
      <c r="BM837" s="6" t="s">
        <v>968</v>
      </c>
    </row>
    <row r="838" spans="2:65" s="6" customFormat="1" ht="15.75" customHeight="1">
      <c r="B838" s="23"/>
      <c r="C838" s="138" t="s">
        <v>969</v>
      </c>
      <c r="D838" s="138" t="s">
        <v>151</v>
      </c>
      <c r="E838" s="139" t="s">
        <v>970</v>
      </c>
      <c r="F838" s="229" t="s">
        <v>971</v>
      </c>
      <c r="G838" s="230"/>
      <c r="H838" s="230"/>
      <c r="I838" s="230"/>
      <c r="J838" s="140" t="s">
        <v>154</v>
      </c>
      <c r="K838" s="141">
        <v>4</v>
      </c>
      <c r="L838" s="231">
        <v>0</v>
      </c>
      <c r="M838" s="230"/>
      <c r="N838" s="232">
        <f>ROUND($L$838*$K$838,2)</f>
        <v>0</v>
      </c>
      <c r="O838" s="230"/>
      <c r="P838" s="230"/>
      <c r="Q838" s="230"/>
      <c r="R838" s="25"/>
      <c r="T838" s="142"/>
      <c r="U838" s="31" t="s">
        <v>45</v>
      </c>
      <c r="V838" s="24"/>
      <c r="W838" s="143">
        <f>$V$838*$K$838</f>
        <v>0</v>
      </c>
      <c r="X838" s="143">
        <v>0</v>
      </c>
      <c r="Y838" s="143">
        <f>$X$838*$K$838</f>
        <v>0</v>
      </c>
      <c r="Z838" s="143">
        <v>0</v>
      </c>
      <c r="AA838" s="144">
        <f>$Z$838*$K$838</f>
        <v>0</v>
      </c>
      <c r="AR838" s="6" t="s">
        <v>655</v>
      </c>
      <c r="AT838" s="6" t="s">
        <v>151</v>
      </c>
      <c r="AU838" s="6" t="s">
        <v>95</v>
      </c>
      <c r="AY838" s="6" t="s">
        <v>150</v>
      </c>
      <c r="BE838" s="87">
        <f>IF($U$838="základní",$N$838,0)</f>
        <v>0</v>
      </c>
      <c r="BF838" s="87">
        <f>IF($U$838="snížená",$N$838,0)</f>
        <v>0</v>
      </c>
      <c r="BG838" s="87">
        <f>IF($U$838="zákl. přenesená",$N$838,0)</f>
        <v>0</v>
      </c>
      <c r="BH838" s="87">
        <f>IF($U$838="sníž. přenesená",$N$838,0)</f>
        <v>0</v>
      </c>
      <c r="BI838" s="87">
        <f>IF($U$838="nulová",$N$838,0)</f>
        <v>0</v>
      </c>
      <c r="BJ838" s="6" t="s">
        <v>22</v>
      </c>
      <c r="BK838" s="87">
        <f>ROUND($L$838*$K$838,2)</f>
        <v>0</v>
      </c>
      <c r="BL838" s="6" t="s">
        <v>655</v>
      </c>
      <c r="BM838" s="6" t="s">
        <v>972</v>
      </c>
    </row>
    <row r="839" spans="2:65" s="6" customFormat="1" ht="15.75" customHeight="1">
      <c r="B839" s="23"/>
      <c r="C839" s="138" t="s">
        <v>973</v>
      </c>
      <c r="D839" s="138" t="s">
        <v>151</v>
      </c>
      <c r="E839" s="139" t="s">
        <v>974</v>
      </c>
      <c r="F839" s="229" t="s">
        <v>975</v>
      </c>
      <c r="G839" s="230"/>
      <c r="H839" s="230"/>
      <c r="I839" s="230"/>
      <c r="J839" s="140" t="s">
        <v>154</v>
      </c>
      <c r="K839" s="141">
        <v>2</v>
      </c>
      <c r="L839" s="231">
        <v>0</v>
      </c>
      <c r="M839" s="230"/>
      <c r="N839" s="232">
        <f>ROUND($L$839*$K$839,2)</f>
        <v>0</v>
      </c>
      <c r="O839" s="230"/>
      <c r="P839" s="230"/>
      <c r="Q839" s="230"/>
      <c r="R839" s="25"/>
      <c r="T839" s="142"/>
      <c r="U839" s="31" t="s">
        <v>45</v>
      </c>
      <c r="V839" s="24"/>
      <c r="W839" s="143">
        <f>$V$839*$K$839</f>
        <v>0</v>
      </c>
      <c r="X839" s="143">
        <v>0</v>
      </c>
      <c r="Y839" s="143">
        <f>$X$839*$K$839</f>
        <v>0</v>
      </c>
      <c r="Z839" s="143">
        <v>0</v>
      </c>
      <c r="AA839" s="144">
        <f>$Z$839*$K$839</f>
        <v>0</v>
      </c>
      <c r="AR839" s="6" t="s">
        <v>655</v>
      </c>
      <c r="AT839" s="6" t="s">
        <v>151</v>
      </c>
      <c r="AU839" s="6" t="s">
        <v>95</v>
      </c>
      <c r="AY839" s="6" t="s">
        <v>150</v>
      </c>
      <c r="BE839" s="87">
        <f>IF($U$839="základní",$N$839,0)</f>
        <v>0</v>
      </c>
      <c r="BF839" s="87">
        <f>IF($U$839="snížená",$N$839,0)</f>
        <v>0</v>
      </c>
      <c r="BG839" s="87">
        <f>IF($U$839="zákl. přenesená",$N$839,0)</f>
        <v>0</v>
      </c>
      <c r="BH839" s="87">
        <f>IF($U$839="sníž. přenesená",$N$839,0)</f>
        <v>0</v>
      </c>
      <c r="BI839" s="87">
        <f>IF($U$839="nulová",$N$839,0)</f>
        <v>0</v>
      </c>
      <c r="BJ839" s="6" t="s">
        <v>22</v>
      </c>
      <c r="BK839" s="87">
        <f>ROUND($L$839*$K$839,2)</f>
        <v>0</v>
      </c>
      <c r="BL839" s="6" t="s">
        <v>655</v>
      </c>
      <c r="BM839" s="6" t="s">
        <v>976</v>
      </c>
    </row>
    <row r="840" spans="2:65" s="6" customFormat="1" ht="27" customHeight="1">
      <c r="B840" s="23"/>
      <c r="C840" s="138" t="s">
        <v>977</v>
      </c>
      <c r="D840" s="138" t="s">
        <v>151</v>
      </c>
      <c r="E840" s="139" t="s">
        <v>978</v>
      </c>
      <c r="F840" s="229" t="s">
        <v>979</v>
      </c>
      <c r="G840" s="230"/>
      <c r="H840" s="230"/>
      <c r="I840" s="230"/>
      <c r="J840" s="140" t="s">
        <v>163</v>
      </c>
      <c r="K840" s="141">
        <v>4</v>
      </c>
      <c r="L840" s="231">
        <v>0</v>
      </c>
      <c r="M840" s="230"/>
      <c r="N840" s="232">
        <f>ROUND($L$840*$K$840,2)</f>
        <v>0</v>
      </c>
      <c r="O840" s="230"/>
      <c r="P840" s="230"/>
      <c r="Q840" s="230"/>
      <c r="R840" s="25"/>
      <c r="T840" s="142"/>
      <c r="U840" s="31" t="s">
        <v>45</v>
      </c>
      <c r="V840" s="24"/>
      <c r="W840" s="143">
        <f>$V$840*$K$840</f>
        <v>0</v>
      </c>
      <c r="X840" s="143">
        <v>0.00038</v>
      </c>
      <c r="Y840" s="143">
        <f>$X$840*$K$840</f>
        <v>0.00152</v>
      </c>
      <c r="Z840" s="143">
        <v>0</v>
      </c>
      <c r="AA840" s="144">
        <f>$Z$840*$K$840</f>
        <v>0</v>
      </c>
      <c r="AR840" s="6" t="s">
        <v>655</v>
      </c>
      <c r="AT840" s="6" t="s">
        <v>151</v>
      </c>
      <c r="AU840" s="6" t="s">
        <v>95</v>
      </c>
      <c r="AY840" s="6" t="s">
        <v>150</v>
      </c>
      <c r="BE840" s="87">
        <f>IF($U$840="základní",$N$840,0)</f>
        <v>0</v>
      </c>
      <c r="BF840" s="87">
        <f>IF($U$840="snížená",$N$840,0)</f>
        <v>0</v>
      </c>
      <c r="BG840" s="87">
        <f>IF($U$840="zákl. přenesená",$N$840,0)</f>
        <v>0</v>
      </c>
      <c r="BH840" s="87">
        <f>IF($U$840="sníž. přenesená",$N$840,0)</f>
        <v>0</v>
      </c>
      <c r="BI840" s="87">
        <f>IF($U$840="nulová",$N$840,0)</f>
        <v>0</v>
      </c>
      <c r="BJ840" s="6" t="s">
        <v>22</v>
      </c>
      <c r="BK840" s="87">
        <f>ROUND($L$840*$K$840,2)</f>
        <v>0</v>
      </c>
      <c r="BL840" s="6" t="s">
        <v>655</v>
      </c>
      <c r="BM840" s="6" t="s">
        <v>980</v>
      </c>
    </row>
    <row r="841" spans="2:65" s="6" customFormat="1" ht="27" customHeight="1">
      <c r="B841" s="23"/>
      <c r="C841" s="172" t="s">
        <v>981</v>
      </c>
      <c r="D841" s="172" t="s">
        <v>417</v>
      </c>
      <c r="E841" s="173" t="s">
        <v>982</v>
      </c>
      <c r="F841" s="234" t="s">
        <v>983</v>
      </c>
      <c r="G841" s="235"/>
      <c r="H841" s="235"/>
      <c r="I841" s="235"/>
      <c r="J841" s="174" t="s">
        <v>163</v>
      </c>
      <c r="K841" s="175">
        <v>4.08</v>
      </c>
      <c r="L841" s="236">
        <v>0</v>
      </c>
      <c r="M841" s="235"/>
      <c r="N841" s="237">
        <f>ROUND($L$841*$K$841,2)</f>
        <v>0</v>
      </c>
      <c r="O841" s="230"/>
      <c r="P841" s="230"/>
      <c r="Q841" s="230"/>
      <c r="R841" s="25"/>
      <c r="T841" s="142"/>
      <c r="U841" s="31" t="s">
        <v>45</v>
      </c>
      <c r="V841" s="24"/>
      <c r="W841" s="143">
        <f>$V$841*$K$841</f>
        <v>0</v>
      </c>
      <c r="X841" s="143">
        <v>0.0026</v>
      </c>
      <c r="Y841" s="143">
        <f>$X$841*$K$841</f>
        <v>0.010608</v>
      </c>
      <c r="Z841" s="143">
        <v>0</v>
      </c>
      <c r="AA841" s="144">
        <f>$Z$841*$K$841</f>
        <v>0</v>
      </c>
      <c r="AR841" s="6" t="s">
        <v>955</v>
      </c>
      <c r="AT841" s="6" t="s">
        <v>417</v>
      </c>
      <c r="AU841" s="6" t="s">
        <v>95</v>
      </c>
      <c r="AY841" s="6" t="s">
        <v>150</v>
      </c>
      <c r="BE841" s="87">
        <f>IF($U$841="základní",$N$841,0)</f>
        <v>0</v>
      </c>
      <c r="BF841" s="87">
        <f>IF($U$841="snížená",$N$841,0)</f>
        <v>0</v>
      </c>
      <c r="BG841" s="87">
        <f>IF($U$841="zákl. přenesená",$N$841,0)</f>
        <v>0</v>
      </c>
      <c r="BH841" s="87">
        <f>IF($U$841="sníž. přenesená",$N$841,0)</f>
        <v>0</v>
      </c>
      <c r="BI841" s="87">
        <f>IF($U$841="nulová",$N$841,0)</f>
        <v>0</v>
      </c>
      <c r="BJ841" s="6" t="s">
        <v>22</v>
      </c>
      <c r="BK841" s="87">
        <f>ROUND($L$841*$K$841,2)</f>
        <v>0</v>
      </c>
      <c r="BL841" s="6" t="s">
        <v>655</v>
      </c>
      <c r="BM841" s="6" t="s">
        <v>984</v>
      </c>
    </row>
    <row r="842" spans="2:65" s="6" customFormat="1" ht="15.75" customHeight="1">
      <c r="B842" s="23"/>
      <c r="C842" s="138" t="s">
        <v>985</v>
      </c>
      <c r="D842" s="138" t="s">
        <v>151</v>
      </c>
      <c r="E842" s="139" t="s">
        <v>986</v>
      </c>
      <c r="F842" s="229" t="s">
        <v>987</v>
      </c>
      <c r="G842" s="230"/>
      <c r="H842" s="230"/>
      <c r="I842" s="230"/>
      <c r="J842" s="140" t="s">
        <v>988</v>
      </c>
      <c r="K842" s="141">
        <v>24</v>
      </c>
      <c r="L842" s="231">
        <v>0</v>
      </c>
      <c r="M842" s="230"/>
      <c r="N842" s="232">
        <f>ROUND($L$842*$K$842,2)</f>
        <v>0</v>
      </c>
      <c r="O842" s="230"/>
      <c r="P842" s="230"/>
      <c r="Q842" s="230"/>
      <c r="R842" s="25"/>
      <c r="T842" s="142"/>
      <c r="U842" s="31" t="s">
        <v>45</v>
      </c>
      <c r="V842" s="24"/>
      <c r="W842" s="143">
        <f>$V$842*$K$842</f>
        <v>0</v>
      </c>
      <c r="X842" s="143">
        <v>0</v>
      </c>
      <c r="Y842" s="143">
        <f>$X$842*$K$842</f>
        <v>0</v>
      </c>
      <c r="Z842" s="143">
        <v>0</v>
      </c>
      <c r="AA842" s="144">
        <f>$Z$842*$K$842</f>
        <v>0</v>
      </c>
      <c r="AR842" s="6" t="s">
        <v>655</v>
      </c>
      <c r="AT842" s="6" t="s">
        <v>151</v>
      </c>
      <c r="AU842" s="6" t="s">
        <v>95</v>
      </c>
      <c r="AY842" s="6" t="s">
        <v>150</v>
      </c>
      <c r="BE842" s="87">
        <f>IF($U$842="základní",$N$842,0)</f>
        <v>0</v>
      </c>
      <c r="BF842" s="87">
        <f>IF($U$842="snížená",$N$842,0)</f>
        <v>0</v>
      </c>
      <c r="BG842" s="87">
        <f>IF($U$842="zákl. přenesená",$N$842,0)</f>
        <v>0</v>
      </c>
      <c r="BH842" s="87">
        <f>IF($U$842="sníž. přenesená",$N$842,0)</f>
        <v>0</v>
      </c>
      <c r="BI842" s="87">
        <f>IF($U$842="nulová",$N$842,0)</f>
        <v>0</v>
      </c>
      <c r="BJ842" s="6" t="s">
        <v>22</v>
      </c>
      <c r="BK842" s="87">
        <f>ROUND($L$842*$K$842,2)</f>
        <v>0</v>
      </c>
      <c r="BL842" s="6" t="s">
        <v>655</v>
      </c>
      <c r="BM842" s="6" t="s">
        <v>989</v>
      </c>
    </row>
    <row r="843" spans="2:63" s="6" customFormat="1" ht="51" customHeight="1">
      <c r="B843" s="23"/>
      <c r="C843" s="24"/>
      <c r="D843" s="130" t="s">
        <v>990</v>
      </c>
      <c r="E843" s="24"/>
      <c r="F843" s="24"/>
      <c r="G843" s="24"/>
      <c r="H843" s="24"/>
      <c r="I843" s="24"/>
      <c r="J843" s="24"/>
      <c r="K843" s="24"/>
      <c r="L843" s="24"/>
      <c r="M843" s="24"/>
      <c r="N843" s="225">
        <f>$BK$843</f>
        <v>0</v>
      </c>
      <c r="O843" s="188"/>
      <c r="P843" s="188"/>
      <c r="Q843" s="188"/>
      <c r="R843" s="25"/>
      <c r="T843" s="176"/>
      <c r="U843" s="43"/>
      <c r="V843" s="43"/>
      <c r="W843" s="43"/>
      <c r="X843" s="43"/>
      <c r="Y843" s="43"/>
      <c r="Z843" s="43"/>
      <c r="AA843" s="45"/>
      <c r="AT843" s="6" t="s">
        <v>79</v>
      </c>
      <c r="AU843" s="6" t="s">
        <v>80</v>
      </c>
      <c r="AY843" s="6" t="s">
        <v>991</v>
      </c>
      <c r="BK843" s="87">
        <v>0</v>
      </c>
    </row>
    <row r="844" spans="2:46" s="6" customFormat="1" ht="7.5" customHeight="1">
      <c r="B844" s="46"/>
      <c r="C844" s="47"/>
      <c r="D844" s="47"/>
      <c r="E844" s="47"/>
      <c r="F844" s="47"/>
      <c r="G844" s="47"/>
      <c r="H844" s="47"/>
      <c r="I844" s="47"/>
      <c r="J844" s="47"/>
      <c r="K844" s="47"/>
      <c r="L844" s="47"/>
      <c r="M844" s="47"/>
      <c r="N844" s="47"/>
      <c r="O844" s="47"/>
      <c r="P844" s="47"/>
      <c r="Q844" s="47"/>
      <c r="R844" s="48"/>
      <c r="AT844" s="2"/>
    </row>
  </sheetData>
  <sheetProtection password="CC35" sheet="1" objects="1" scenarios="1" formatColumns="0" formatRows="0" sort="0" autoFilter="0"/>
  <mergeCells count="1044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7:Q107"/>
    <mergeCell ref="N108:Q108"/>
    <mergeCell ref="N109:Q109"/>
    <mergeCell ref="N110:Q110"/>
    <mergeCell ref="N112:Q112"/>
    <mergeCell ref="D113:H113"/>
    <mergeCell ref="N113:Q113"/>
    <mergeCell ref="D114:H114"/>
    <mergeCell ref="N114:Q114"/>
    <mergeCell ref="D115:H115"/>
    <mergeCell ref="N115:Q115"/>
    <mergeCell ref="D116:H116"/>
    <mergeCell ref="N116:Q116"/>
    <mergeCell ref="D117:H117"/>
    <mergeCell ref="N117:Q117"/>
    <mergeCell ref="N118:Q118"/>
    <mergeCell ref="L120:Q120"/>
    <mergeCell ref="C126:Q126"/>
    <mergeCell ref="F128:P128"/>
    <mergeCell ref="M130:P130"/>
    <mergeCell ref="M132:Q132"/>
    <mergeCell ref="M133:Q133"/>
    <mergeCell ref="F135:I135"/>
    <mergeCell ref="L135:M135"/>
    <mergeCell ref="N135:Q135"/>
    <mergeCell ref="F139:I139"/>
    <mergeCell ref="L139:M139"/>
    <mergeCell ref="N139:Q139"/>
    <mergeCell ref="F140:I140"/>
    <mergeCell ref="L140:M140"/>
    <mergeCell ref="N140:Q140"/>
    <mergeCell ref="F141:I141"/>
    <mergeCell ref="L141:M141"/>
    <mergeCell ref="N141:Q141"/>
    <mergeCell ref="F142:I142"/>
    <mergeCell ref="F143:I143"/>
    <mergeCell ref="F144:I144"/>
    <mergeCell ref="F145:I145"/>
    <mergeCell ref="F146:I146"/>
    <mergeCell ref="F147:I147"/>
    <mergeCell ref="F148:I148"/>
    <mergeCell ref="F149:I149"/>
    <mergeCell ref="F150:I150"/>
    <mergeCell ref="F151:I151"/>
    <mergeCell ref="F152:I152"/>
    <mergeCell ref="F153:I153"/>
    <mergeCell ref="F154:I154"/>
    <mergeCell ref="F155:I155"/>
    <mergeCell ref="F156:I156"/>
    <mergeCell ref="F157:I157"/>
    <mergeCell ref="F158:I158"/>
    <mergeCell ref="F159:I159"/>
    <mergeCell ref="L159:M159"/>
    <mergeCell ref="N159:Q159"/>
    <mergeCell ref="F160:I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L173:M173"/>
    <mergeCell ref="N173:Q173"/>
    <mergeCell ref="F174:I174"/>
    <mergeCell ref="F175:I175"/>
    <mergeCell ref="F176:I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L185:M185"/>
    <mergeCell ref="N185:Q185"/>
    <mergeCell ref="F186:I186"/>
    <mergeCell ref="F187:I187"/>
    <mergeCell ref="F188:I188"/>
    <mergeCell ref="F189:I189"/>
    <mergeCell ref="L189:M189"/>
    <mergeCell ref="N189:Q189"/>
    <mergeCell ref="F190:I190"/>
    <mergeCell ref="F191:I191"/>
    <mergeCell ref="F192:I192"/>
    <mergeCell ref="F194:I194"/>
    <mergeCell ref="L194:M194"/>
    <mergeCell ref="N194:Q194"/>
    <mergeCell ref="F195:I195"/>
    <mergeCell ref="F196:I196"/>
    <mergeCell ref="F197:I197"/>
    <mergeCell ref="F198:I198"/>
    <mergeCell ref="F199:I199"/>
    <mergeCell ref="F200:I200"/>
    <mergeCell ref="F201:I201"/>
    <mergeCell ref="F202:I202"/>
    <mergeCell ref="F203:I203"/>
    <mergeCell ref="F204:I204"/>
    <mergeCell ref="F205:I205"/>
    <mergeCell ref="F206:I206"/>
    <mergeCell ref="F207:I207"/>
    <mergeCell ref="F208:I208"/>
    <mergeCell ref="L208:M208"/>
    <mergeCell ref="N208:Q208"/>
    <mergeCell ref="F209:I209"/>
    <mergeCell ref="F210:I210"/>
    <mergeCell ref="F211:I211"/>
    <mergeCell ref="L211:M211"/>
    <mergeCell ref="N211:Q211"/>
    <mergeCell ref="F212:I212"/>
    <mergeCell ref="F213:I213"/>
    <mergeCell ref="F214:I214"/>
    <mergeCell ref="F215:I215"/>
    <mergeCell ref="F216:I216"/>
    <mergeCell ref="F217:I217"/>
    <mergeCell ref="F218:I218"/>
    <mergeCell ref="F219:I219"/>
    <mergeCell ref="F220:I220"/>
    <mergeCell ref="F221:I221"/>
    <mergeCell ref="F222:I222"/>
    <mergeCell ref="F223:I223"/>
    <mergeCell ref="F224:I224"/>
    <mergeCell ref="F225:I225"/>
    <mergeCell ref="F226:I226"/>
    <mergeCell ref="F227:I227"/>
    <mergeCell ref="F228:I228"/>
    <mergeCell ref="F229:I229"/>
    <mergeCell ref="F230:I230"/>
    <mergeCell ref="F231:I231"/>
    <mergeCell ref="F232:I232"/>
    <mergeCell ref="F233:I233"/>
    <mergeCell ref="F234:I234"/>
    <mergeCell ref="F235:I235"/>
    <mergeCell ref="F236:I236"/>
    <mergeCell ref="F237:I237"/>
    <mergeCell ref="F238:I238"/>
    <mergeCell ref="F239:I239"/>
    <mergeCell ref="L239:M239"/>
    <mergeCell ref="N239:Q239"/>
    <mergeCell ref="F240:I240"/>
    <mergeCell ref="F241:I241"/>
    <mergeCell ref="F242:I242"/>
    <mergeCell ref="F243:I243"/>
    <mergeCell ref="F244:I244"/>
    <mergeCell ref="F245:I245"/>
    <mergeCell ref="F246:I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F258:I258"/>
    <mergeCell ref="F259:I259"/>
    <mergeCell ref="F260:I260"/>
    <mergeCell ref="F261:I261"/>
    <mergeCell ref="F262:I262"/>
    <mergeCell ref="F263:I263"/>
    <mergeCell ref="F264:I264"/>
    <mergeCell ref="F265:I265"/>
    <mergeCell ref="F266:I266"/>
    <mergeCell ref="F267:I267"/>
    <mergeCell ref="L267:M267"/>
    <mergeCell ref="N267:Q267"/>
    <mergeCell ref="F268:I268"/>
    <mergeCell ref="F269:I269"/>
    <mergeCell ref="F270:I270"/>
    <mergeCell ref="F271:I271"/>
    <mergeCell ref="F272:I272"/>
    <mergeCell ref="F273:I273"/>
    <mergeCell ref="F274:I274"/>
    <mergeCell ref="F275:I275"/>
    <mergeCell ref="F276:I276"/>
    <mergeCell ref="F277:I277"/>
    <mergeCell ref="F278:I278"/>
    <mergeCell ref="F279:I279"/>
    <mergeCell ref="F280:I280"/>
    <mergeCell ref="F281:I281"/>
    <mergeCell ref="F282:I282"/>
    <mergeCell ref="F283:I283"/>
    <mergeCell ref="F284:I284"/>
    <mergeCell ref="F285:I285"/>
    <mergeCell ref="F286:I286"/>
    <mergeCell ref="F287:I287"/>
    <mergeCell ref="F288:I288"/>
    <mergeCell ref="F289:I289"/>
    <mergeCell ref="F290:I290"/>
    <mergeCell ref="F291:I291"/>
    <mergeCell ref="F292:I292"/>
    <mergeCell ref="F293:I293"/>
    <mergeCell ref="F294:I294"/>
    <mergeCell ref="F295:I295"/>
    <mergeCell ref="F296:I296"/>
    <mergeCell ref="F297:I297"/>
    <mergeCell ref="F298:I298"/>
    <mergeCell ref="F299:I299"/>
    <mergeCell ref="F300:I300"/>
    <mergeCell ref="F301:I301"/>
    <mergeCell ref="F302:I302"/>
    <mergeCell ref="F303:I303"/>
    <mergeCell ref="F304:I304"/>
    <mergeCell ref="L304:M304"/>
    <mergeCell ref="N304:Q304"/>
    <mergeCell ref="F305:I305"/>
    <mergeCell ref="F306:I306"/>
    <mergeCell ref="F307:I307"/>
    <mergeCell ref="F308:I308"/>
    <mergeCell ref="F309:I309"/>
    <mergeCell ref="F310:I310"/>
    <mergeCell ref="F311:I311"/>
    <mergeCell ref="F312:I312"/>
    <mergeCell ref="F313:I313"/>
    <mergeCell ref="F314:I314"/>
    <mergeCell ref="F315:I315"/>
    <mergeCell ref="F316:I316"/>
    <mergeCell ref="L316:M316"/>
    <mergeCell ref="N316:Q316"/>
    <mergeCell ref="F317:I317"/>
    <mergeCell ref="F318:I318"/>
    <mergeCell ref="F319:I319"/>
    <mergeCell ref="F320:I320"/>
    <mergeCell ref="F321:I321"/>
    <mergeCell ref="F322:I322"/>
    <mergeCell ref="F323:I323"/>
    <mergeCell ref="F324:I324"/>
    <mergeCell ref="F325:I325"/>
    <mergeCell ref="F326:I326"/>
    <mergeCell ref="F327:I327"/>
    <mergeCell ref="F328:I328"/>
    <mergeCell ref="F329:I329"/>
    <mergeCell ref="F330:I330"/>
    <mergeCell ref="F331:I331"/>
    <mergeCell ref="F332:I332"/>
    <mergeCell ref="F333:I333"/>
    <mergeCell ref="F334:I334"/>
    <mergeCell ref="F335:I335"/>
    <mergeCell ref="F336:I336"/>
    <mergeCell ref="F337:I337"/>
    <mergeCell ref="F338:I338"/>
    <mergeCell ref="F339:I339"/>
    <mergeCell ref="F340:I340"/>
    <mergeCell ref="F341:I341"/>
    <mergeCell ref="F342:I342"/>
    <mergeCell ref="F343:I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F356:I356"/>
    <mergeCell ref="F357:I357"/>
    <mergeCell ref="F358:I358"/>
    <mergeCell ref="F359:I359"/>
    <mergeCell ref="L359:M359"/>
    <mergeCell ref="N359:Q359"/>
    <mergeCell ref="F360:I360"/>
    <mergeCell ref="F361:I361"/>
    <mergeCell ref="F362:I362"/>
    <mergeCell ref="F363:I363"/>
    <mergeCell ref="F364:I364"/>
    <mergeCell ref="F365:I365"/>
    <mergeCell ref="F366:I366"/>
    <mergeCell ref="F367:I367"/>
    <mergeCell ref="F368:I368"/>
    <mergeCell ref="F369:I369"/>
    <mergeCell ref="F370:I370"/>
    <mergeCell ref="L370:M370"/>
    <mergeCell ref="N370:Q370"/>
    <mergeCell ref="F371:I371"/>
    <mergeCell ref="F372:I372"/>
    <mergeCell ref="F373:I373"/>
    <mergeCell ref="F374:I374"/>
    <mergeCell ref="F375:I375"/>
    <mergeCell ref="F376:I376"/>
    <mergeCell ref="F377:I377"/>
    <mergeCell ref="F378:I378"/>
    <mergeCell ref="F379:I379"/>
    <mergeCell ref="F380:I380"/>
    <mergeCell ref="L380:M380"/>
    <mergeCell ref="N380:Q380"/>
    <mergeCell ref="F381:I381"/>
    <mergeCell ref="L381:M381"/>
    <mergeCell ref="N381:Q381"/>
    <mergeCell ref="F382:I382"/>
    <mergeCell ref="L382:M382"/>
    <mergeCell ref="N382:Q382"/>
    <mergeCell ref="F383:I383"/>
    <mergeCell ref="F384:I384"/>
    <mergeCell ref="F385:I385"/>
    <mergeCell ref="F386:I386"/>
    <mergeCell ref="F387:I387"/>
    <mergeCell ref="F388:I388"/>
    <mergeCell ref="L388:M388"/>
    <mergeCell ref="N388:Q388"/>
    <mergeCell ref="F389:I389"/>
    <mergeCell ref="F390:I390"/>
    <mergeCell ref="F391:I391"/>
    <mergeCell ref="F392:I392"/>
    <mergeCell ref="L392:M392"/>
    <mergeCell ref="N392:Q392"/>
    <mergeCell ref="F393:I393"/>
    <mergeCell ref="F394:I394"/>
    <mergeCell ref="F395:I395"/>
    <mergeCell ref="F396:I396"/>
    <mergeCell ref="F397:I397"/>
    <mergeCell ref="F398:I398"/>
    <mergeCell ref="F399:I399"/>
    <mergeCell ref="F400:I400"/>
    <mergeCell ref="F401:I401"/>
    <mergeCell ref="F402:I402"/>
    <mergeCell ref="L402:M402"/>
    <mergeCell ref="N402:Q402"/>
    <mergeCell ref="F403:I403"/>
    <mergeCell ref="F404:I404"/>
    <mergeCell ref="F405:I405"/>
    <mergeCell ref="F406:I406"/>
    <mergeCell ref="L406:M406"/>
    <mergeCell ref="N406:Q406"/>
    <mergeCell ref="F407:I407"/>
    <mergeCell ref="F408:I408"/>
    <mergeCell ref="F409:I409"/>
    <mergeCell ref="F410:I410"/>
    <mergeCell ref="L410:M410"/>
    <mergeCell ref="N410:Q410"/>
    <mergeCell ref="F411:I411"/>
    <mergeCell ref="L411:M411"/>
    <mergeCell ref="N411:Q411"/>
    <mergeCell ref="F412:I412"/>
    <mergeCell ref="L412:M412"/>
    <mergeCell ref="N412:Q412"/>
    <mergeCell ref="F413:I413"/>
    <mergeCell ref="L413:M413"/>
    <mergeCell ref="N413:Q413"/>
    <mergeCell ref="F414:I414"/>
    <mergeCell ref="L414:M414"/>
    <mergeCell ref="N414:Q414"/>
    <mergeCell ref="F416:I416"/>
    <mergeCell ref="L416:M416"/>
    <mergeCell ref="N416:Q416"/>
    <mergeCell ref="F417:I417"/>
    <mergeCell ref="L417:M417"/>
    <mergeCell ref="N417:Q417"/>
    <mergeCell ref="F419:I419"/>
    <mergeCell ref="L419:M419"/>
    <mergeCell ref="N419:Q419"/>
    <mergeCell ref="F420:I420"/>
    <mergeCell ref="F421:I421"/>
    <mergeCell ref="F422:I422"/>
    <mergeCell ref="F423:I423"/>
    <mergeCell ref="F424:I424"/>
    <mergeCell ref="F425:I425"/>
    <mergeCell ref="F426:I426"/>
    <mergeCell ref="L426:M426"/>
    <mergeCell ref="N426:Q426"/>
    <mergeCell ref="F427:I427"/>
    <mergeCell ref="F428:I428"/>
    <mergeCell ref="F429:I429"/>
    <mergeCell ref="F430:I430"/>
    <mergeCell ref="L430:M430"/>
    <mergeCell ref="N430:Q430"/>
    <mergeCell ref="F431:I431"/>
    <mergeCell ref="F432:I432"/>
    <mergeCell ref="F434:I434"/>
    <mergeCell ref="L434:M434"/>
    <mergeCell ref="N434:Q434"/>
    <mergeCell ref="F435:I435"/>
    <mergeCell ref="F436:I436"/>
    <mergeCell ref="F437:I437"/>
    <mergeCell ref="F438:I438"/>
    <mergeCell ref="F439:I439"/>
    <mergeCell ref="F440:I440"/>
    <mergeCell ref="F441:I441"/>
    <mergeCell ref="F442:I442"/>
    <mergeCell ref="F443:I443"/>
    <mergeCell ref="F444:I444"/>
    <mergeCell ref="F445:I445"/>
    <mergeCell ref="F446:I446"/>
    <mergeCell ref="F447:I447"/>
    <mergeCell ref="F448:I448"/>
    <mergeCell ref="F449:I449"/>
    <mergeCell ref="F450:I450"/>
    <mergeCell ref="L450:M450"/>
    <mergeCell ref="N450:Q450"/>
    <mergeCell ref="F451:I451"/>
    <mergeCell ref="F452:I452"/>
    <mergeCell ref="F453:I453"/>
    <mergeCell ref="F454:I454"/>
    <mergeCell ref="F455:I455"/>
    <mergeCell ref="F456:I456"/>
    <mergeCell ref="L456:M456"/>
    <mergeCell ref="N456:Q456"/>
    <mergeCell ref="F457:I457"/>
    <mergeCell ref="F458:I458"/>
    <mergeCell ref="F459:I459"/>
    <mergeCell ref="F460:I460"/>
    <mergeCell ref="F461:I461"/>
    <mergeCell ref="F462:I462"/>
    <mergeCell ref="F463:I463"/>
    <mergeCell ref="L463:M463"/>
    <mergeCell ref="N463:Q463"/>
    <mergeCell ref="F464:I464"/>
    <mergeCell ref="F465:I465"/>
    <mergeCell ref="F466:I466"/>
    <mergeCell ref="F467:I467"/>
    <mergeCell ref="F468:I468"/>
    <mergeCell ref="F469:I469"/>
    <mergeCell ref="F470:I470"/>
    <mergeCell ref="L470:M470"/>
    <mergeCell ref="N470:Q470"/>
    <mergeCell ref="F471:I471"/>
    <mergeCell ref="F472:I472"/>
    <mergeCell ref="F473:I473"/>
    <mergeCell ref="F474:I474"/>
    <mergeCell ref="F475:I475"/>
    <mergeCell ref="F476:I476"/>
    <mergeCell ref="F477:I477"/>
    <mergeCell ref="F478:I478"/>
    <mergeCell ref="F479:I479"/>
    <mergeCell ref="F480:I480"/>
    <mergeCell ref="F481:I481"/>
    <mergeCell ref="L481:M481"/>
    <mergeCell ref="N481:Q481"/>
    <mergeCell ref="F482:I482"/>
    <mergeCell ref="L482:M482"/>
    <mergeCell ref="N482:Q482"/>
    <mergeCell ref="F483:I483"/>
    <mergeCell ref="F484:I484"/>
    <mergeCell ref="F485:I485"/>
    <mergeCell ref="F486:I486"/>
    <mergeCell ref="F487:I487"/>
    <mergeCell ref="F488:I488"/>
    <mergeCell ref="F489:I489"/>
    <mergeCell ref="L489:M489"/>
    <mergeCell ref="N489:Q489"/>
    <mergeCell ref="F490:I490"/>
    <mergeCell ref="F491:I491"/>
    <mergeCell ref="F492:I492"/>
    <mergeCell ref="F493:I493"/>
    <mergeCell ref="F494:I494"/>
    <mergeCell ref="F495:I495"/>
    <mergeCell ref="F496:I496"/>
    <mergeCell ref="L496:M496"/>
    <mergeCell ref="N496:Q496"/>
    <mergeCell ref="F497:I497"/>
    <mergeCell ref="F498:I498"/>
    <mergeCell ref="F499:I499"/>
    <mergeCell ref="F500:I500"/>
    <mergeCell ref="F501:I501"/>
    <mergeCell ref="F502:I502"/>
    <mergeCell ref="F503:I503"/>
    <mergeCell ref="F504:I504"/>
    <mergeCell ref="L504:M504"/>
    <mergeCell ref="N504:Q504"/>
    <mergeCell ref="F505:I505"/>
    <mergeCell ref="F506:I506"/>
    <mergeCell ref="F507:I507"/>
    <mergeCell ref="L507:M507"/>
    <mergeCell ref="N507:Q507"/>
    <mergeCell ref="F508:I508"/>
    <mergeCell ref="L508:M508"/>
    <mergeCell ref="N508:Q508"/>
    <mergeCell ref="F509:I509"/>
    <mergeCell ref="F510:I510"/>
    <mergeCell ref="F511:I511"/>
    <mergeCell ref="L511:M511"/>
    <mergeCell ref="N511:Q511"/>
    <mergeCell ref="F512:I512"/>
    <mergeCell ref="F513:I513"/>
    <mergeCell ref="F514:I514"/>
    <mergeCell ref="F515:I515"/>
    <mergeCell ref="F516:I516"/>
    <mergeCell ref="F517:I517"/>
    <mergeCell ref="F518:I518"/>
    <mergeCell ref="F519:I519"/>
    <mergeCell ref="F520:I520"/>
    <mergeCell ref="F521:I521"/>
    <mergeCell ref="F522:I522"/>
    <mergeCell ref="F523:I523"/>
    <mergeCell ref="F524:I524"/>
    <mergeCell ref="F525:I525"/>
    <mergeCell ref="L525:M525"/>
    <mergeCell ref="N525:Q525"/>
    <mergeCell ref="F526:I526"/>
    <mergeCell ref="F527:I527"/>
    <mergeCell ref="F528:I528"/>
    <mergeCell ref="F529:I529"/>
    <mergeCell ref="F530:I530"/>
    <mergeCell ref="F531:I531"/>
    <mergeCell ref="F532:I532"/>
    <mergeCell ref="F533:I533"/>
    <mergeCell ref="F534:I534"/>
    <mergeCell ref="F535:I535"/>
    <mergeCell ref="F536:I536"/>
    <mergeCell ref="F537:I537"/>
    <mergeCell ref="L537:M537"/>
    <mergeCell ref="N537:Q537"/>
    <mergeCell ref="F538:I538"/>
    <mergeCell ref="F539:I539"/>
    <mergeCell ref="F540:I540"/>
    <mergeCell ref="F541:I541"/>
    <mergeCell ref="F542:I542"/>
    <mergeCell ref="F543:I543"/>
    <mergeCell ref="F544:I544"/>
    <mergeCell ref="F545:I545"/>
    <mergeCell ref="F546:I546"/>
    <mergeCell ref="F547:I547"/>
    <mergeCell ref="F548:I548"/>
    <mergeCell ref="F549:I549"/>
    <mergeCell ref="F550:I550"/>
    <mergeCell ref="F551:I551"/>
    <mergeCell ref="F552:I552"/>
    <mergeCell ref="F553:I553"/>
    <mergeCell ref="F554:I554"/>
    <mergeCell ref="F555:I555"/>
    <mergeCell ref="L555:M555"/>
    <mergeCell ref="N555:Q555"/>
    <mergeCell ref="F556:I556"/>
    <mergeCell ref="F557:I557"/>
    <mergeCell ref="F558:I558"/>
    <mergeCell ref="F559:I559"/>
    <mergeCell ref="F560:I560"/>
    <mergeCell ref="F561:I561"/>
    <mergeCell ref="F562:I562"/>
    <mergeCell ref="F563:I563"/>
    <mergeCell ref="F564:I564"/>
    <mergeCell ref="F565:I565"/>
    <mergeCell ref="F566:I566"/>
    <mergeCell ref="F567:I567"/>
    <mergeCell ref="F568:I568"/>
    <mergeCell ref="F569:I569"/>
    <mergeCell ref="F570:I570"/>
    <mergeCell ref="F571:I571"/>
    <mergeCell ref="F572:I572"/>
    <mergeCell ref="F573:I573"/>
    <mergeCell ref="F574:I574"/>
    <mergeCell ref="F575:I575"/>
    <mergeCell ref="F576:I576"/>
    <mergeCell ref="F577:I577"/>
    <mergeCell ref="L577:M577"/>
    <mergeCell ref="N577:Q577"/>
    <mergeCell ref="F578:I578"/>
    <mergeCell ref="L578:M578"/>
    <mergeCell ref="N578:Q578"/>
    <mergeCell ref="F579:I579"/>
    <mergeCell ref="L579:M579"/>
    <mergeCell ref="N579:Q579"/>
    <mergeCell ref="F580:I580"/>
    <mergeCell ref="F581:I581"/>
    <mergeCell ref="L581:M581"/>
    <mergeCell ref="N581:Q581"/>
    <mergeCell ref="F582:I582"/>
    <mergeCell ref="L582:M582"/>
    <mergeCell ref="N582:Q582"/>
    <mergeCell ref="F583:I583"/>
    <mergeCell ref="L583:M583"/>
    <mergeCell ref="N583:Q583"/>
    <mergeCell ref="F585:I585"/>
    <mergeCell ref="L585:M585"/>
    <mergeCell ref="N585:Q585"/>
    <mergeCell ref="N584:Q584"/>
    <mergeCell ref="F586:I586"/>
    <mergeCell ref="L586:M586"/>
    <mergeCell ref="N586:Q586"/>
    <mergeCell ref="F589:I589"/>
    <mergeCell ref="L589:M589"/>
    <mergeCell ref="N589:Q589"/>
    <mergeCell ref="N587:Q587"/>
    <mergeCell ref="N588:Q588"/>
    <mergeCell ref="F590:I590"/>
    <mergeCell ref="F591:I591"/>
    <mergeCell ref="F592:I592"/>
    <mergeCell ref="F593:I593"/>
    <mergeCell ref="F594:I594"/>
    <mergeCell ref="F595:I595"/>
    <mergeCell ref="F596:I596"/>
    <mergeCell ref="F597:I597"/>
    <mergeCell ref="F598:I598"/>
    <mergeCell ref="F599:I599"/>
    <mergeCell ref="L599:M599"/>
    <mergeCell ref="N599:Q599"/>
    <mergeCell ref="F600:I600"/>
    <mergeCell ref="L600:M600"/>
    <mergeCell ref="N600:Q600"/>
    <mergeCell ref="F601:I601"/>
    <mergeCell ref="F602:I602"/>
    <mergeCell ref="F603:I603"/>
    <mergeCell ref="F604:I604"/>
    <mergeCell ref="F605:I605"/>
    <mergeCell ref="F606:I606"/>
    <mergeCell ref="F607:I607"/>
    <mergeCell ref="F608:I608"/>
    <mergeCell ref="F609:I609"/>
    <mergeCell ref="F610:I610"/>
    <mergeCell ref="L610:M610"/>
    <mergeCell ref="N610:Q610"/>
    <mergeCell ref="F611:I611"/>
    <mergeCell ref="L611:M611"/>
    <mergeCell ref="N611:Q611"/>
    <mergeCell ref="F612:I612"/>
    <mergeCell ref="L612:M612"/>
    <mergeCell ref="N612:Q612"/>
    <mergeCell ref="F613:I613"/>
    <mergeCell ref="F614:I614"/>
    <mergeCell ref="F615:I615"/>
    <mergeCell ref="F616:I616"/>
    <mergeCell ref="F617:I617"/>
    <mergeCell ref="L617:M617"/>
    <mergeCell ref="N617:Q617"/>
    <mergeCell ref="F618:I618"/>
    <mergeCell ref="F619:I619"/>
    <mergeCell ref="F620:I620"/>
    <mergeCell ref="F621:I621"/>
    <mergeCell ref="F622:I622"/>
    <mergeCell ref="F623:I623"/>
    <mergeCell ref="F624:I624"/>
    <mergeCell ref="F625:I625"/>
    <mergeCell ref="F626:I626"/>
    <mergeCell ref="F627:I627"/>
    <mergeCell ref="F628:I628"/>
    <mergeCell ref="F629:I629"/>
    <mergeCell ref="F630:I630"/>
    <mergeCell ref="F631:I631"/>
    <mergeCell ref="F632:I632"/>
    <mergeCell ref="F633:I633"/>
    <mergeCell ref="F634:I634"/>
    <mergeCell ref="F635:I635"/>
    <mergeCell ref="L635:M635"/>
    <mergeCell ref="N635:Q635"/>
    <mergeCell ref="F637:I637"/>
    <mergeCell ref="L637:M637"/>
    <mergeCell ref="N637:Q637"/>
    <mergeCell ref="F638:I638"/>
    <mergeCell ref="F639:I639"/>
    <mergeCell ref="F640:I640"/>
    <mergeCell ref="F641:I641"/>
    <mergeCell ref="F642:I642"/>
    <mergeCell ref="F643:I643"/>
    <mergeCell ref="F644:I644"/>
    <mergeCell ref="F645:I645"/>
    <mergeCell ref="F646:I646"/>
    <mergeCell ref="F647:I647"/>
    <mergeCell ref="L647:M647"/>
    <mergeCell ref="N647:Q647"/>
    <mergeCell ref="F648:I648"/>
    <mergeCell ref="L648:M648"/>
    <mergeCell ref="N648:Q648"/>
    <mergeCell ref="F649:I649"/>
    <mergeCell ref="L649:M649"/>
    <mergeCell ref="N649:Q649"/>
    <mergeCell ref="F650:I650"/>
    <mergeCell ref="L650:M650"/>
    <mergeCell ref="N650:Q650"/>
    <mergeCell ref="F652:I652"/>
    <mergeCell ref="L652:M652"/>
    <mergeCell ref="N652:Q652"/>
    <mergeCell ref="F654:I654"/>
    <mergeCell ref="L654:M654"/>
    <mergeCell ref="N654:Q654"/>
    <mergeCell ref="F656:I656"/>
    <mergeCell ref="L656:M656"/>
    <mergeCell ref="N656:Q656"/>
    <mergeCell ref="F658:I658"/>
    <mergeCell ref="L658:M658"/>
    <mergeCell ref="N658:Q658"/>
    <mergeCell ref="F659:I659"/>
    <mergeCell ref="F660:I660"/>
    <mergeCell ref="F661:I661"/>
    <mergeCell ref="F662:I662"/>
    <mergeCell ref="F663:I663"/>
    <mergeCell ref="F664:I664"/>
    <mergeCell ref="F665:I665"/>
    <mergeCell ref="F666:I666"/>
    <mergeCell ref="L666:M666"/>
    <mergeCell ref="N666:Q666"/>
    <mergeCell ref="F667:I667"/>
    <mergeCell ref="F668:I668"/>
    <mergeCell ref="L668:M668"/>
    <mergeCell ref="N668:Q668"/>
    <mergeCell ref="F669:I669"/>
    <mergeCell ref="F670:I670"/>
    <mergeCell ref="F671:I671"/>
    <mergeCell ref="F672:I672"/>
    <mergeCell ref="L672:M672"/>
    <mergeCell ref="N672:Q672"/>
    <mergeCell ref="F673:I673"/>
    <mergeCell ref="F674:I674"/>
    <mergeCell ref="L674:M674"/>
    <mergeCell ref="N674:Q674"/>
    <mergeCell ref="F676:I676"/>
    <mergeCell ref="L676:M676"/>
    <mergeCell ref="N676:Q676"/>
    <mergeCell ref="F677:I677"/>
    <mergeCell ref="F678:I678"/>
    <mergeCell ref="L678:M678"/>
    <mergeCell ref="N678:Q678"/>
    <mergeCell ref="F679:I679"/>
    <mergeCell ref="L679:M679"/>
    <mergeCell ref="N679:Q679"/>
    <mergeCell ref="F680:I680"/>
    <mergeCell ref="L680:M680"/>
    <mergeCell ref="N680:Q680"/>
    <mergeCell ref="F681:I681"/>
    <mergeCell ref="L681:M681"/>
    <mergeCell ref="N681:Q681"/>
    <mergeCell ref="F682:I682"/>
    <mergeCell ref="L682:M682"/>
    <mergeCell ref="N682:Q682"/>
    <mergeCell ref="F683:I683"/>
    <mergeCell ref="L683:M683"/>
    <mergeCell ref="N683:Q683"/>
    <mergeCell ref="F684:I684"/>
    <mergeCell ref="L684:M684"/>
    <mergeCell ref="N684:Q684"/>
    <mergeCell ref="F685:I685"/>
    <mergeCell ref="L685:M685"/>
    <mergeCell ref="N685:Q685"/>
    <mergeCell ref="F687:I687"/>
    <mergeCell ref="L687:M687"/>
    <mergeCell ref="N687:Q687"/>
    <mergeCell ref="F688:I688"/>
    <mergeCell ref="F689:I689"/>
    <mergeCell ref="F690:I690"/>
    <mergeCell ref="F691:I691"/>
    <mergeCell ref="F692:I692"/>
    <mergeCell ref="L692:M692"/>
    <mergeCell ref="N692:Q692"/>
    <mergeCell ref="F693:I693"/>
    <mergeCell ref="F694:I694"/>
    <mergeCell ref="F695:I695"/>
    <mergeCell ref="L695:M695"/>
    <mergeCell ref="N695:Q695"/>
    <mergeCell ref="F696:I696"/>
    <mergeCell ref="F697:I697"/>
    <mergeCell ref="L697:M697"/>
    <mergeCell ref="N697:Q697"/>
    <mergeCell ref="F698:I698"/>
    <mergeCell ref="F699:I699"/>
    <mergeCell ref="F700:I700"/>
    <mergeCell ref="F701:I701"/>
    <mergeCell ref="F702:I702"/>
    <mergeCell ref="F703:I703"/>
    <mergeCell ref="F704:I704"/>
    <mergeCell ref="F705:I705"/>
    <mergeCell ref="F706:I706"/>
    <mergeCell ref="F707:I707"/>
    <mergeCell ref="L707:M707"/>
    <mergeCell ref="N707:Q707"/>
    <mergeCell ref="F708:I708"/>
    <mergeCell ref="L708:M708"/>
    <mergeCell ref="N708:Q708"/>
    <mergeCell ref="F709:I709"/>
    <mergeCell ref="F710:I710"/>
    <mergeCell ref="L710:M710"/>
    <mergeCell ref="N710:Q710"/>
    <mergeCell ref="F711:I711"/>
    <mergeCell ref="F712:I712"/>
    <mergeCell ref="F713:I713"/>
    <mergeCell ref="F714:I714"/>
    <mergeCell ref="F715:I715"/>
    <mergeCell ref="F716:I716"/>
    <mergeCell ref="F717:I717"/>
    <mergeCell ref="F718:I718"/>
    <mergeCell ref="L718:M718"/>
    <mergeCell ref="N718:Q718"/>
    <mergeCell ref="F719:I719"/>
    <mergeCell ref="F720:I720"/>
    <mergeCell ref="L720:M720"/>
    <mergeCell ref="N720:Q720"/>
    <mergeCell ref="F722:I722"/>
    <mergeCell ref="L722:M722"/>
    <mergeCell ref="N722:Q722"/>
    <mergeCell ref="F723:I723"/>
    <mergeCell ref="F724:I724"/>
    <mergeCell ref="F725:I725"/>
    <mergeCell ref="L725:M725"/>
    <mergeCell ref="N725:Q725"/>
    <mergeCell ref="F726:I726"/>
    <mergeCell ref="L726:M726"/>
    <mergeCell ref="N726:Q726"/>
    <mergeCell ref="F727:I727"/>
    <mergeCell ref="F728:I728"/>
    <mergeCell ref="F729:I729"/>
    <mergeCell ref="L729:M729"/>
    <mergeCell ref="N729:Q729"/>
    <mergeCell ref="F730:I730"/>
    <mergeCell ref="L730:M730"/>
    <mergeCell ref="N730:Q730"/>
    <mergeCell ref="F731:I731"/>
    <mergeCell ref="L731:M731"/>
    <mergeCell ref="N731:Q731"/>
    <mergeCell ref="F733:I733"/>
    <mergeCell ref="L733:M733"/>
    <mergeCell ref="N733:Q733"/>
    <mergeCell ref="F734:I734"/>
    <mergeCell ref="F735:I735"/>
    <mergeCell ref="F736:I736"/>
    <mergeCell ref="F737:I737"/>
    <mergeCell ref="F738:I738"/>
    <mergeCell ref="F739:I739"/>
    <mergeCell ref="F740:I740"/>
    <mergeCell ref="F741:I741"/>
    <mergeCell ref="F742:I742"/>
    <mergeCell ref="F743:I743"/>
    <mergeCell ref="F744:I744"/>
    <mergeCell ref="F745:I745"/>
    <mergeCell ref="F746:I746"/>
    <mergeCell ref="F747:I747"/>
    <mergeCell ref="F748:I748"/>
    <mergeCell ref="F749:I749"/>
    <mergeCell ref="F750:I750"/>
    <mergeCell ref="F751:I751"/>
    <mergeCell ref="F752:I752"/>
    <mergeCell ref="F753:I753"/>
    <mergeCell ref="F754:I754"/>
    <mergeCell ref="F755:I755"/>
    <mergeCell ref="F756:I756"/>
    <mergeCell ref="F757:I757"/>
    <mergeCell ref="F758:I758"/>
    <mergeCell ref="F759:I759"/>
    <mergeCell ref="F760:I760"/>
    <mergeCell ref="F761:I761"/>
    <mergeCell ref="F762:I762"/>
    <mergeCell ref="F763:I763"/>
    <mergeCell ref="F764:I764"/>
    <mergeCell ref="F765:I765"/>
    <mergeCell ref="F766:I766"/>
    <mergeCell ref="F767:I767"/>
    <mergeCell ref="F768:I768"/>
    <mergeCell ref="F769:I769"/>
    <mergeCell ref="F770:I770"/>
    <mergeCell ref="F771:I771"/>
    <mergeCell ref="F772:I772"/>
    <mergeCell ref="F773:I773"/>
    <mergeCell ref="F774:I774"/>
    <mergeCell ref="F775:I775"/>
    <mergeCell ref="L775:M775"/>
    <mergeCell ref="N775:Q775"/>
    <mergeCell ref="F776:I776"/>
    <mergeCell ref="L776:M776"/>
    <mergeCell ref="N776:Q776"/>
    <mergeCell ref="F777:I777"/>
    <mergeCell ref="F778:I778"/>
    <mergeCell ref="F779:I779"/>
    <mergeCell ref="F780:I780"/>
    <mergeCell ref="F781:I781"/>
    <mergeCell ref="F782:I782"/>
    <mergeCell ref="L782:M782"/>
    <mergeCell ref="N782:Q782"/>
    <mergeCell ref="F783:I783"/>
    <mergeCell ref="F784:I784"/>
    <mergeCell ref="F785:I785"/>
    <mergeCell ref="F786:I786"/>
    <mergeCell ref="L786:M786"/>
    <mergeCell ref="N786:Q786"/>
    <mergeCell ref="F787:I787"/>
    <mergeCell ref="L787:M787"/>
    <mergeCell ref="N787:Q787"/>
    <mergeCell ref="F789:I789"/>
    <mergeCell ref="L789:M789"/>
    <mergeCell ref="N789:Q789"/>
    <mergeCell ref="F790:I790"/>
    <mergeCell ref="F791:I791"/>
    <mergeCell ref="F792:I792"/>
    <mergeCell ref="F793:I793"/>
    <mergeCell ref="F794:I794"/>
    <mergeCell ref="F795:I795"/>
    <mergeCell ref="F797:I797"/>
    <mergeCell ref="L797:M797"/>
    <mergeCell ref="N797:Q797"/>
    <mergeCell ref="F798:I798"/>
    <mergeCell ref="F799:I799"/>
    <mergeCell ref="F800:I800"/>
    <mergeCell ref="L800:M800"/>
    <mergeCell ref="N800:Q800"/>
    <mergeCell ref="F801:I801"/>
    <mergeCell ref="F802:I802"/>
    <mergeCell ref="F803:I803"/>
    <mergeCell ref="F804:I804"/>
    <mergeCell ref="F805:I805"/>
    <mergeCell ref="F806:I806"/>
    <mergeCell ref="F807:I807"/>
    <mergeCell ref="F808:I808"/>
    <mergeCell ref="F809:I809"/>
    <mergeCell ref="F810:I810"/>
    <mergeCell ref="F811:I811"/>
    <mergeCell ref="F812:I812"/>
    <mergeCell ref="F813:I813"/>
    <mergeCell ref="F814:I814"/>
    <mergeCell ref="F815:I815"/>
    <mergeCell ref="F816:I816"/>
    <mergeCell ref="F817:I817"/>
    <mergeCell ref="F818:I818"/>
    <mergeCell ref="F819:I819"/>
    <mergeCell ref="F820:I820"/>
    <mergeCell ref="F821:I821"/>
    <mergeCell ref="F822:I822"/>
    <mergeCell ref="L822:M822"/>
    <mergeCell ref="N822:Q822"/>
    <mergeCell ref="F823:I823"/>
    <mergeCell ref="F824:I824"/>
    <mergeCell ref="F827:I827"/>
    <mergeCell ref="L827:M827"/>
    <mergeCell ref="N827:Q827"/>
    <mergeCell ref="F828:I828"/>
    <mergeCell ref="L828:M828"/>
    <mergeCell ref="N828:Q828"/>
    <mergeCell ref="N826:Q826"/>
    <mergeCell ref="F829:I829"/>
    <mergeCell ref="L829:M829"/>
    <mergeCell ref="N829:Q829"/>
    <mergeCell ref="F831:I831"/>
    <mergeCell ref="L831:M831"/>
    <mergeCell ref="N831:Q831"/>
    <mergeCell ref="N830:Q830"/>
    <mergeCell ref="F832:I832"/>
    <mergeCell ref="L832:M832"/>
    <mergeCell ref="N832:Q832"/>
    <mergeCell ref="F833:I833"/>
    <mergeCell ref="L833:M833"/>
    <mergeCell ref="N833:Q833"/>
    <mergeCell ref="F834:I834"/>
    <mergeCell ref="L834:M834"/>
    <mergeCell ref="N834:Q834"/>
    <mergeCell ref="F835:I835"/>
    <mergeCell ref="L835:M835"/>
    <mergeCell ref="N835:Q835"/>
    <mergeCell ref="N839:Q839"/>
    <mergeCell ref="F836:I836"/>
    <mergeCell ref="L836:M836"/>
    <mergeCell ref="N836:Q836"/>
    <mergeCell ref="F837:I837"/>
    <mergeCell ref="L837:M837"/>
    <mergeCell ref="N837:Q837"/>
    <mergeCell ref="N433:Q433"/>
    <mergeCell ref="F840:I840"/>
    <mergeCell ref="L840:M840"/>
    <mergeCell ref="N840:Q840"/>
    <mergeCell ref="F841:I841"/>
    <mergeCell ref="L841:M841"/>
    <mergeCell ref="N841:Q841"/>
    <mergeCell ref="F838:I838"/>
    <mergeCell ref="L838:M838"/>
    <mergeCell ref="N838:Q838"/>
    <mergeCell ref="N136:Q136"/>
    <mergeCell ref="N137:Q137"/>
    <mergeCell ref="N138:Q138"/>
    <mergeCell ref="N193:Q193"/>
    <mergeCell ref="N415:Q415"/>
    <mergeCell ref="N418:Q418"/>
    <mergeCell ref="N651:Q651"/>
    <mergeCell ref="N653:Q653"/>
    <mergeCell ref="N655:Q655"/>
    <mergeCell ref="N657:Q657"/>
    <mergeCell ref="N675:Q675"/>
    <mergeCell ref="F842:I842"/>
    <mergeCell ref="L842:M842"/>
    <mergeCell ref="N842:Q842"/>
    <mergeCell ref="F839:I839"/>
    <mergeCell ref="L839:M839"/>
    <mergeCell ref="N843:Q843"/>
    <mergeCell ref="H1:K1"/>
    <mergeCell ref="S2:AC2"/>
    <mergeCell ref="N686:Q686"/>
    <mergeCell ref="N721:Q721"/>
    <mergeCell ref="N732:Q732"/>
    <mergeCell ref="N788:Q788"/>
    <mergeCell ref="N796:Q796"/>
    <mergeCell ref="N825:Q825"/>
    <mergeCell ref="N636:Q636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5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8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Antonín Lízner</dc:creator>
  <cp:keywords/>
  <dc:description/>
  <cp:lastModifiedBy>Antonín Lízner</cp:lastModifiedBy>
  <dcterms:created xsi:type="dcterms:W3CDTF">2015-04-15T10:44:47Z</dcterms:created>
  <dcterms:modified xsi:type="dcterms:W3CDTF">2015-04-15T10:44:47Z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